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/>
  <workbookProtection lockStructure="1"/>
  <bookViews>
    <workbookView xWindow="0" yWindow="0" windowWidth="24000" windowHeight="9570" tabRatio="679"/>
  </bookViews>
  <sheets>
    <sheet name="Профиль" sheetId="1" r:id="rId1"/>
    <sheet name="ОП" sheetId="2" state="hidden" r:id="rId2"/>
    <sheet name="Тип мышления" sheetId="6" r:id="rId3"/>
    <sheet name="ОТМ" sheetId="7" state="hidden" r:id="rId4"/>
    <sheet name="Эрудит (А)" sheetId="8" r:id="rId5"/>
    <sheet name="Эрудит (К)" sheetId="10" r:id="rId6"/>
    <sheet name="Эрудит (О)" sheetId="11" r:id="rId7"/>
    <sheet name="Эрудит (З)" sheetId="12" r:id="rId8"/>
    <sheet name="ОЭ" sheetId="9" state="hidden" r:id="rId9"/>
    <sheet name="Проф. склонности" sheetId="16" r:id="rId10"/>
    <sheet name="ОПС" sheetId="17" state="hidden" r:id="rId11"/>
    <sheet name="Профиль обучения" sheetId="15" state="hidden" r:id="rId12"/>
    <sheet name="Итог" sheetId="3" r:id="rId13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5"/>
  <c r="G7"/>
  <c r="J6"/>
  <c r="G6"/>
  <c r="J5"/>
  <c r="G5"/>
  <c r="J4"/>
  <c r="G4"/>
  <c r="J3"/>
  <c r="G3"/>
  <c r="G2"/>
  <c r="P26" i="17"/>
  <c r="O26"/>
  <c r="K26"/>
  <c r="P25"/>
  <c r="N25"/>
  <c r="L25"/>
  <c r="N24"/>
  <c r="M24"/>
  <c r="L24"/>
  <c r="N23"/>
  <c r="M23"/>
  <c r="L23"/>
  <c r="P22"/>
  <c r="M22"/>
  <c r="K22"/>
  <c r="P21"/>
  <c r="O21"/>
  <c r="M21"/>
  <c r="M20"/>
  <c r="L20"/>
  <c r="K20"/>
  <c r="P19"/>
  <c r="O19"/>
  <c r="N19"/>
  <c r="P18"/>
  <c r="M18"/>
  <c r="K18"/>
  <c r="O17"/>
  <c r="M17"/>
  <c r="K17"/>
  <c r="O16"/>
  <c r="N16"/>
  <c r="L16"/>
  <c r="P15"/>
  <c r="O15"/>
  <c r="K15"/>
  <c r="O14"/>
  <c r="N14"/>
  <c r="M14"/>
  <c r="M13"/>
  <c r="L13"/>
  <c r="K13"/>
  <c r="P12"/>
  <c r="O12"/>
  <c r="N12"/>
  <c r="O11"/>
  <c r="N11"/>
  <c r="L11"/>
  <c r="P10"/>
  <c r="O10"/>
  <c r="K10"/>
  <c r="N9"/>
  <c r="M9"/>
  <c r="L9"/>
  <c r="I12" i="7"/>
  <c r="I13"/>
  <c r="I14"/>
  <c r="I15"/>
  <c r="I11"/>
  <c r="H12"/>
  <c r="H13"/>
  <c r="H14"/>
  <c r="H15"/>
  <c r="H11"/>
  <c r="G12"/>
  <c r="G13"/>
  <c r="G14"/>
  <c r="G15"/>
  <c r="G11"/>
  <c r="F12"/>
  <c r="F13"/>
  <c r="F14"/>
  <c r="F15"/>
  <c r="F11"/>
  <c r="E12"/>
  <c r="E13"/>
  <c r="E14"/>
  <c r="E15"/>
  <c r="E11"/>
  <c r="D12"/>
  <c r="D13"/>
  <c r="D14"/>
  <c r="D15"/>
  <c r="D11"/>
  <c r="C12"/>
  <c r="C13"/>
  <c r="C14"/>
  <c r="C15"/>
  <c r="C11"/>
  <c r="B12"/>
  <c r="B13"/>
  <c r="B14"/>
  <c r="B15"/>
  <c r="B11"/>
  <c r="P8" i="17"/>
  <c r="L8"/>
  <c r="K8"/>
  <c r="G30" i="3"/>
  <c r="G31"/>
  <c r="G32"/>
  <c r="G33"/>
  <c r="G34"/>
  <c r="J34"/>
  <c r="J33"/>
  <c r="J32"/>
  <c r="J31"/>
  <c r="J30"/>
  <c r="G29"/>
  <c r="M7" i="17"/>
  <c r="L7"/>
  <c r="K7"/>
  <c r="P6"/>
  <c r="O6"/>
  <c r="M6"/>
  <c r="N5"/>
  <c r="L5"/>
  <c r="K5"/>
  <c r="O4"/>
  <c r="N4"/>
  <c r="L4"/>
  <c r="P3"/>
  <c r="N3"/>
  <c r="K3"/>
  <c r="L27" l="1"/>
  <c r="Z3" s="1"/>
  <c r="P27"/>
  <c r="Z7" s="1"/>
  <c r="F7" i="15" s="1"/>
  <c r="O27" i="17"/>
  <c r="Z6" s="1"/>
  <c r="F6" i="15" s="1"/>
  <c r="N27" i="17"/>
  <c r="Z5" s="1"/>
  <c r="F5" i="15" s="1"/>
  <c r="M27" i="17"/>
  <c r="Z4" s="1"/>
  <c r="F4" i="15" s="1"/>
  <c r="K27" i="17"/>
  <c r="A9" i="3"/>
  <c r="A29" i="15" s="1"/>
  <c r="A10" i="3"/>
  <c r="A30" i="15" s="1"/>
  <c r="A11" i="3"/>
  <c r="A31" i="15" s="1"/>
  <c r="A12" i="3"/>
  <c r="A32" i="15" s="1"/>
  <c r="A13" i="3"/>
  <c r="A33" i="15" s="1"/>
  <c r="A14" i="3"/>
  <c r="A34" i="15" s="1"/>
  <c r="A15" i="3"/>
  <c r="A35" i="15" s="1"/>
  <c r="A16" i="3"/>
  <c r="A36" i="15" s="1"/>
  <c r="A8" i="3"/>
  <c r="A28" i="15" s="1"/>
  <c r="A7" i="3"/>
  <c r="A27" i="15" s="1"/>
  <c r="L4" i="2"/>
  <c r="L5"/>
  <c r="L6"/>
  <c r="L7"/>
  <c r="L8"/>
  <c r="L9"/>
  <c r="L10"/>
  <c r="L11"/>
  <c r="L12"/>
  <c r="L3"/>
  <c r="K4"/>
  <c r="K5"/>
  <c r="K6"/>
  <c r="K7"/>
  <c r="K8"/>
  <c r="K9"/>
  <c r="K10"/>
  <c r="K11"/>
  <c r="K12"/>
  <c r="K3"/>
  <c r="J4"/>
  <c r="J5"/>
  <c r="J6"/>
  <c r="J7"/>
  <c r="J8"/>
  <c r="J9"/>
  <c r="J10"/>
  <c r="J11"/>
  <c r="J12"/>
  <c r="J3"/>
  <c r="I4"/>
  <c r="I5"/>
  <c r="I6"/>
  <c r="I7"/>
  <c r="I8"/>
  <c r="I9"/>
  <c r="I10"/>
  <c r="I11"/>
  <c r="I12"/>
  <c r="I3"/>
  <c r="H4"/>
  <c r="H5"/>
  <c r="H6"/>
  <c r="H7"/>
  <c r="H8"/>
  <c r="H9"/>
  <c r="H10"/>
  <c r="H11"/>
  <c r="H12"/>
  <c r="H3"/>
  <c r="R11" l="1"/>
  <c r="F15" i="3" s="1"/>
  <c r="M9" i="2"/>
  <c r="R8"/>
  <c r="F12" i="3" s="1"/>
  <c r="M12" i="2"/>
  <c r="H16" i="3" s="1"/>
  <c r="R10" i="2"/>
  <c r="F14" i="3" s="1"/>
  <c r="M8" i="2"/>
  <c r="H12" i="3" s="1"/>
  <c r="R7" i="2"/>
  <c r="F11" i="3" s="1"/>
  <c r="R6" i="2"/>
  <c r="F10" i="3" s="1"/>
  <c r="M5" i="2"/>
  <c r="H9" i="3" s="1"/>
  <c r="M4" i="2"/>
  <c r="H8" i="3" s="1"/>
  <c r="M3" i="2"/>
  <c r="F27" i="15" s="1"/>
  <c r="R12" i="2"/>
  <c r="F16" i="3" s="1"/>
  <c r="R9" i="2"/>
  <c r="F13" i="3" s="1"/>
  <c r="R5" i="2"/>
  <c r="F9" i="3" s="1"/>
  <c r="R4" i="2"/>
  <c r="F8" i="3" s="1"/>
  <c r="R3" i="2"/>
  <c r="F7" i="3" s="1"/>
  <c r="AA3" i="17"/>
  <c r="F3" i="15"/>
  <c r="F33"/>
  <c r="H13" i="3"/>
  <c r="F29" i="15"/>
  <c r="F28"/>
  <c r="M11" i="2"/>
  <c r="M7"/>
  <c r="M10"/>
  <c r="M6"/>
  <c r="AA6" i="17"/>
  <c r="F33" i="3"/>
  <c r="AA5" i="17"/>
  <c r="F32" i="3"/>
  <c r="AA4" i="17"/>
  <c r="F31" i="3"/>
  <c r="F30"/>
  <c r="AA7" i="17"/>
  <c r="F34" i="3"/>
  <c r="Z2" i="17"/>
  <c r="J4" i="3"/>
  <c r="F36" i="15" l="1"/>
  <c r="H7" i="3"/>
  <c r="F32" i="15"/>
  <c r="F29" i="3"/>
  <c r="F2" i="15"/>
  <c r="H11" i="3"/>
  <c r="F31" i="15"/>
  <c r="H15" i="3"/>
  <c r="F35" i="15"/>
  <c r="F30"/>
  <c r="H10" i="3"/>
  <c r="F34" i="15"/>
  <c r="H14" i="3"/>
  <c r="AA2" i="17"/>
  <c r="J3" i="3"/>
  <c r="B4"/>
  <c r="B3"/>
  <c r="AA28" i="12" l="1"/>
  <c r="I25" i="9" s="1"/>
  <c r="AA27" i="12"/>
  <c r="I24" i="9" s="1"/>
  <c r="AA26" i="12"/>
  <c r="I23" i="9" s="1"/>
  <c r="AA25" i="12"/>
  <c r="I22" i="9" s="1"/>
  <c r="AA24" i="12"/>
  <c r="I21" i="9" s="1"/>
  <c r="AA23" i="12"/>
  <c r="I19" i="9" s="1"/>
  <c r="AA22" i="12"/>
  <c r="I18" i="9" s="1"/>
  <c r="AA21" i="12"/>
  <c r="I17" i="9" s="1"/>
  <c r="AA20" i="12"/>
  <c r="I16" i="9" s="1"/>
  <c r="AA19" i="12"/>
  <c r="I15" i="9" s="1"/>
  <c r="AA18" i="12"/>
  <c r="I13" i="9" s="1"/>
  <c r="AA17" i="12"/>
  <c r="I12" i="9" s="1"/>
  <c r="AA16" i="12"/>
  <c r="I11" i="9" s="1"/>
  <c r="AA15" i="12"/>
  <c r="I10" i="9" s="1"/>
  <c r="AA14" i="12"/>
  <c r="I9" i="9" s="1"/>
  <c r="AA13" i="12"/>
  <c r="I7" i="9" s="1"/>
  <c r="AA12" i="12"/>
  <c r="I6" i="9" s="1"/>
  <c r="AA11" i="12"/>
  <c r="I5" i="9" s="1"/>
  <c r="AA10" i="12"/>
  <c r="I4" i="9" s="1"/>
  <c r="AA9" i="12"/>
  <c r="I3" i="9" s="1"/>
  <c r="Y28" i="11"/>
  <c r="G25" i="9" s="1"/>
  <c r="Y27" i="11"/>
  <c r="G24" i="9" s="1"/>
  <c r="Y26" i="11"/>
  <c r="G23" i="9" s="1"/>
  <c r="Y25" i="11"/>
  <c r="G22" i="9" s="1"/>
  <c r="Y24" i="11"/>
  <c r="G21" i="9" s="1"/>
  <c r="Y23" i="11"/>
  <c r="G19" i="9" s="1"/>
  <c r="Y22" i="11"/>
  <c r="G18" i="9" s="1"/>
  <c r="Y21" i="11"/>
  <c r="G17" i="9" s="1"/>
  <c r="Y20" i="11"/>
  <c r="G16" i="9" s="1"/>
  <c r="Y19" i="11"/>
  <c r="G15" i="9" s="1"/>
  <c r="Y18" i="11"/>
  <c r="G13" i="9" s="1"/>
  <c r="Y17" i="11"/>
  <c r="G12" i="9" s="1"/>
  <c r="Y16" i="11"/>
  <c r="G11" i="9" s="1"/>
  <c r="Y15" i="11"/>
  <c r="G10" i="9" s="1"/>
  <c r="Y14" i="11"/>
  <c r="G9" i="9" s="1"/>
  <c r="Y13" i="11"/>
  <c r="G7" i="9" s="1"/>
  <c r="Y12" i="11"/>
  <c r="G6" i="9" s="1"/>
  <c r="Y11" i="11"/>
  <c r="G5" i="9" s="1"/>
  <c r="Y10" i="11"/>
  <c r="G4" i="9" s="1"/>
  <c r="Y9" i="11"/>
  <c r="G3" i="9" s="1"/>
  <c r="Y28" i="10" l="1"/>
  <c r="E25" i="9" s="1"/>
  <c r="Y27" i="10"/>
  <c r="E24" i="9" s="1"/>
  <c r="Y26" i="10"/>
  <c r="E23" i="9" s="1"/>
  <c r="Y25" i="10"/>
  <c r="E22" i="9" s="1"/>
  <c r="Y24" i="10"/>
  <c r="E21" i="9" s="1"/>
  <c r="Y23" i="10"/>
  <c r="E19" i="9" s="1"/>
  <c r="Y22" i="10"/>
  <c r="E18" i="9" s="1"/>
  <c r="Y21" i="10"/>
  <c r="E17" i="9" s="1"/>
  <c r="Y20" i="10"/>
  <c r="E16" i="9" s="1"/>
  <c r="Y19" i="10"/>
  <c r="E15" i="9" s="1"/>
  <c r="Y18" i="10"/>
  <c r="E13" i="9" s="1"/>
  <c r="Y17" i="10"/>
  <c r="E12" i="9" s="1"/>
  <c r="Y16" i="10"/>
  <c r="E11" i="9" s="1"/>
  <c r="Y15" i="10"/>
  <c r="E10" i="9" s="1"/>
  <c r="Y14" i="10"/>
  <c r="E9" i="9" s="1"/>
  <c r="Y13" i="10"/>
  <c r="E7" i="9" s="1"/>
  <c r="Y12" i="10"/>
  <c r="E6" i="9" s="1"/>
  <c r="Y11" i="10"/>
  <c r="E5" i="9" s="1"/>
  <c r="Y10" i="10"/>
  <c r="E4" i="9" s="1"/>
  <c r="Y9" i="10"/>
  <c r="E3" i="9" s="1"/>
  <c r="I27"/>
  <c r="D14" i="15" s="1"/>
  <c r="G27" i="9"/>
  <c r="D13" i="15" s="1"/>
  <c r="Y28" i="8"/>
  <c r="C25" i="9" s="1"/>
  <c r="Y27" i="8"/>
  <c r="C24" i="9" s="1"/>
  <c r="Y26" i="8"/>
  <c r="C23" i="9" s="1"/>
  <c r="Y25" i="8"/>
  <c r="C22" i="9" s="1"/>
  <c r="Y24" i="8"/>
  <c r="C21" i="9" s="1"/>
  <c r="Y23" i="8"/>
  <c r="C19" i="9" s="1"/>
  <c r="Y22" i="8"/>
  <c r="C18" i="9" s="1"/>
  <c r="Y21" i="8"/>
  <c r="C17" i="9" s="1"/>
  <c r="Y20" i="8"/>
  <c r="C16" i="9" s="1"/>
  <c r="Y19" i="8"/>
  <c r="C15" i="9" s="1"/>
  <c r="Y18" i="8"/>
  <c r="C13" i="9" s="1"/>
  <c r="Y17" i="8"/>
  <c r="C12" i="9" s="1"/>
  <c r="Y16" i="8"/>
  <c r="C11" i="9" s="1"/>
  <c r="Y15" i="8"/>
  <c r="C10" i="9" s="1"/>
  <c r="Y14" i="8"/>
  <c r="C9" i="9" s="1"/>
  <c r="Y13" i="8"/>
  <c r="C7" i="9" s="1"/>
  <c r="Y12" i="8"/>
  <c r="C6" i="9" s="1"/>
  <c r="Y11" i="8"/>
  <c r="C5" i="9" s="1"/>
  <c r="Y10" i="8"/>
  <c r="C4" i="9" s="1"/>
  <c r="Y9" i="8"/>
  <c r="C3" i="9" s="1"/>
  <c r="D22" i="3" l="1"/>
  <c r="D21"/>
  <c r="E27" i="9"/>
  <c r="D12" i="15" s="1"/>
  <c r="C27" i="9"/>
  <c r="D11" i="15" s="1"/>
  <c r="H14" i="9"/>
  <c r="D16" i="15" s="1"/>
  <c r="H20" i="9"/>
  <c r="D17" i="15" s="1"/>
  <c r="H26" i="9"/>
  <c r="D18" i="15" s="1"/>
  <c r="H8" i="9"/>
  <c r="D15" i="15" s="1"/>
  <c r="D20" i="3" l="1"/>
  <c r="D26"/>
  <c r="D25"/>
  <c r="D24"/>
  <c r="D23"/>
  <c r="D19"/>
  <c r="B28" i="9"/>
  <c r="AR35" i="15" l="1"/>
  <c r="AF37" s="1"/>
  <c r="AR27"/>
  <c r="AR23"/>
  <c r="AR19"/>
  <c r="AR15"/>
  <c r="AR32"/>
  <c r="AF34" s="1"/>
  <c r="AR22"/>
  <c r="AR30"/>
  <c r="AR25"/>
  <c r="AR21"/>
  <c r="AR17"/>
  <c r="AR13"/>
  <c r="AR29"/>
  <c r="AR24"/>
  <c r="AR20"/>
  <c r="AR16"/>
  <c r="AR12"/>
  <c r="AR26"/>
  <c r="AR18"/>
  <c r="AR14"/>
  <c r="AR5"/>
  <c r="AR9"/>
  <c r="AR8"/>
  <c r="AR4"/>
  <c r="AR11"/>
  <c r="AR7"/>
  <c r="AR3"/>
  <c r="AR10"/>
  <c r="AR6"/>
  <c r="AA32"/>
  <c r="O34" s="1"/>
  <c r="AA27"/>
  <c r="AA23"/>
  <c r="AA19"/>
  <c r="AA15"/>
  <c r="AA11"/>
  <c r="AA6"/>
  <c r="AA30"/>
  <c r="AA26"/>
  <c r="AA22"/>
  <c r="AA18"/>
  <c r="AA14"/>
  <c r="AA9"/>
  <c r="AA5"/>
  <c r="AA3"/>
  <c r="AA29"/>
  <c r="O31" s="1"/>
  <c r="AA25"/>
  <c r="AA21"/>
  <c r="AA17"/>
  <c r="AA13"/>
  <c r="AA8"/>
  <c r="AA4"/>
  <c r="AA35"/>
  <c r="O37" s="1"/>
  <c r="AA10"/>
  <c r="AA24"/>
  <c r="AA20"/>
  <c r="AA16"/>
  <c r="AA12"/>
  <c r="AA7"/>
  <c r="AF12" l="1"/>
  <c r="O19"/>
  <c r="AF19"/>
  <c r="O28"/>
  <c r="AF28"/>
  <c r="O24"/>
  <c r="AF8"/>
  <c r="AF31"/>
  <c r="O15"/>
  <c r="AF5"/>
  <c r="AF24"/>
  <c r="AF15"/>
  <c r="O12"/>
  <c r="O5"/>
  <c r="O8"/>
  <c r="J13" i="7"/>
  <c r="K13" s="1"/>
  <c r="J12"/>
  <c r="J21" i="3" l="1"/>
  <c r="I13" i="15"/>
  <c r="K12" i="7"/>
  <c r="K21" i="3" s="1"/>
  <c r="J13" i="15" s="1"/>
  <c r="I15"/>
  <c r="J23" i="3"/>
  <c r="K23"/>
  <c r="J15" i="15" s="1"/>
  <c r="J11" i="7"/>
  <c r="J14"/>
  <c r="K14" s="1"/>
  <c r="J15"/>
  <c r="K15" s="1"/>
  <c r="I11" i="15" l="1"/>
  <c r="K11" i="7"/>
  <c r="K19" i="3" s="1"/>
  <c r="J11" i="15" s="1"/>
  <c r="I17"/>
  <c r="J25" i="3"/>
  <c r="I16" i="15"/>
  <c r="J24" i="3"/>
  <c r="J19"/>
  <c r="K25"/>
  <c r="J17" i="15" s="1"/>
  <c r="K24" i="3"/>
  <c r="J16" i="15" s="1"/>
  <c r="AN4" l="1"/>
  <c r="W3"/>
  <c r="AN35"/>
  <c r="AN29"/>
  <c r="AN22"/>
  <c r="AN13"/>
  <c r="AN6"/>
  <c r="W7"/>
  <c r="AN33"/>
  <c r="AN27"/>
  <c r="AN18"/>
  <c r="AN11"/>
  <c r="AN3"/>
  <c r="W6"/>
  <c r="AN38"/>
  <c r="AF39" s="1"/>
  <c r="AN32"/>
  <c r="AN26"/>
  <c r="AN17"/>
  <c r="AN10"/>
  <c r="W4"/>
  <c r="AN36"/>
  <c r="AN30"/>
  <c r="AN23"/>
  <c r="AN14"/>
  <c r="AN7"/>
  <c r="W36"/>
  <c r="W30"/>
  <c r="W23"/>
  <c r="W14"/>
  <c r="W35"/>
  <c r="W29"/>
  <c r="O30" s="1"/>
  <c r="W22"/>
  <c r="O23" s="1"/>
  <c r="W13"/>
  <c r="O14" s="1"/>
  <c r="W33"/>
  <c r="W27"/>
  <c r="W18"/>
  <c r="W11"/>
  <c r="W38"/>
  <c r="O39" s="1"/>
  <c r="W32"/>
  <c r="W26"/>
  <c r="W17"/>
  <c r="W10"/>
  <c r="AF4" l="1"/>
  <c r="O27"/>
  <c r="O36"/>
  <c r="O11"/>
  <c r="AF18"/>
  <c r="O7"/>
  <c r="O4"/>
  <c r="AF33"/>
  <c r="AF30"/>
  <c r="O33"/>
  <c r="AF11"/>
  <c r="AF7"/>
  <c r="AF36"/>
  <c r="AF14"/>
  <c r="O18"/>
  <c r="AF27"/>
  <c r="AF23"/>
  <c r="AJ35" l="1"/>
  <c r="AF35" s="1"/>
  <c r="AJ26"/>
  <c r="AF26" s="1"/>
  <c r="AJ17"/>
  <c r="AF17" s="1"/>
  <c r="S38"/>
  <c r="O38" s="1"/>
  <c r="AJ32"/>
  <c r="AF32" s="1"/>
  <c r="AJ13"/>
  <c r="AF13" s="1"/>
  <c r="AJ6"/>
  <c r="AF6" s="1"/>
  <c r="AJ3"/>
  <c r="AF3" s="1"/>
  <c r="S35"/>
  <c r="O35" s="1"/>
  <c r="AJ31"/>
  <c r="AJ10"/>
  <c r="AF10" s="1"/>
  <c r="AJ38"/>
  <c r="AF38" s="1"/>
  <c r="AJ29"/>
  <c r="AJ22"/>
  <c r="AF22" s="1"/>
  <c r="S26"/>
  <c r="O26" s="1"/>
  <c r="S6"/>
  <c r="O6" s="1"/>
  <c r="S32"/>
  <c r="O32" s="1"/>
  <c r="S17"/>
  <c r="O17" s="1"/>
  <c r="S31"/>
  <c r="S13"/>
  <c r="O13" s="1"/>
  <c r="S22"/>
  <c r="O22" s="1"/>
  <c r="S29"/>
  <c r="S10"/>
  <c r="O10" s="1"/>
  <c r="S3"/>
  <c r="O3" s="1"/>
  <c r="AF29" l="1"/>
  <c r="D24"/>
  <c r="D21" s="1"/>
  <c r="O29"/>
</calcChain>
</file>

<file path=xl/sharedStrings.xml><?xml version="1.0" encoding="utf-8"?>
<sst xmlns="http://schemas.openxmlformats.org/spreadsheetml/2006/main" count="961" uniqueCount="628">
  <si>
    <t>5 А</t>
  </si>
  <si>
    <t>Класс</t>
  </si>
  <si>
    <t>5 Б</t>
  </si>
  <si>
    <t>Возраст</t>
  </si>
  <si>
    <t>5 В</t>
  </si>
  <si>
    <t>Для того, чтобы определить свои профессиональные склонности, выберите один из трёх вариантов - "а", "б" или "в"</t>
  </si>
  <si>
    <t>Мальчик</t>
  </si>
  <si>
    <t>Девочка</t>
  </si>
  <si>
    <t>а) общаться с самыми разными людьми;</t>
  </si>
  <si>
    <t>Мне хотелось бы в своей профессиональной деятельности…</t>
  </si>
  <si>
    <t>б) снимать фильмы, писать книги, рисовать, выступать на сцене и т.д.</t>
  </si>
  <si>
    <t>В книге или кинофильме меня больше всего привлекает…</t>
  </si>
  <si>
    <t>в) заниматься расчетами; вести документацию.</t>
  </si>
  <si>
    <t>Меня больше обрадует Нобелевская премия…</t>
  </si>
  <si>
    <t>а) возможность следить за ходом мыслей автора;</t>
  </si>
  <si>
    <t>Я скорее соглашусь стать…</t>
  </si>
  <si>
    <t>б) художественная форма, мастерство писателя или режиссера;</t>
  </si>
  <si>
    <t>Будущее людей определяют…</t>
  </si>
  <si>
    <t>в) сюжет, действия героев.</t>
  </si>
  <si>
    <t>Если я стану руководителем, то в первую очередь займусь…</t>
  </si>
  <si>
    <t>а) за общественную деятельность;</t>
  </si>
  <si>
    <t>На технической выставке меня больше привлечет…</t>
  </si>
  <si>
    <t>б) в области науки;</t>
  </si>
  <si>
    <t>В людях я ценю, прежде всего…</t>
  </si>
  <si>
    <t>в) в области искусства.</t>
  </si>
  <si>
    <t>В свободное время мне хотелось бы…</t>
  </si>
  <si>
    <t>а) главным механиком;</t>
  </si>
  <si>
    <t>В заграничных поездках меня скорее заинтересует…</t>
  </si>
  <si>
    <t>б) начальником экспедиции;</t>
  </si>
  <si>
    <t>Мне интереснее беседовать о…</t>
  </si>
  <si>
    <t>в) главным бухгалтером.</t>
  </si>
  <si>
    <t>Если бы в моей школе было всего три кружка, я бы выбрал(а)…</t>
  </si>
  <si>
    <t>а) взаимопонимание между людьми;</t>
  </si>
  <si>
    <t>В школе следует обратить особое внимание на…</t>
  </si>
  <si>
    <t>б) научные открытия;</t>
  </si>
  <si>
    <t>Я с большим удовольствием смотрю…</t>
  </si>
  <si>
    <t>в) развитие производства.</t>
  </si>
  <si>
    <t>Мне хотелось бы работать…</t>
  </si>
  <si>
    <t>а) созданием дружного, сплоченного коллектива;</t>
  </si>
  <si>
    <t>Школа в первую очередь должна…</t>
  </si>
  <si>
    <t>б) разработкой новых технологий обучения;</t>
  </si>
  <si>
    <t>Главное в жизни…</t>
  </si>
  <si>
    <t>в) работой с документами.</t>
  </si>
  <si>
    <t>Государство должно в первую очередь заботиться о…</t>
  </si>
  <si>
    <t>а) внутреннее устройство экспонатов;</t>
  </si>
  <si>
    <t>Мне больше всего нравятся уроки…</t>
  </si>
  <si>
    <t>б) их практическое применение;</t>
  </si>
  <si>
    <t>Мне интереснее было бы…</t>
  </si>
  <si>
    <t>в) внешний вид экспонатов (цвет, форма).</t>
  </si>
  <si>
    <t>Я предпочитаю читать статьи о…</t>
  </si>
  <si>
    <t>а) дружелюбие и отзывчивость;</t>
  </si>
  <si>
    <t>В свободное время я люблю…</t>
  </si>
  <si>
    <t>б) смелость и выносливость;</t>
  </si>
  <si>
    <t>Больший интерес у меня вызовет сообщение о…</t>
  </si>
  <si>
    <t>в) обязательность и аккуратность.</t>
  </si>
  <si>
    <t>Я предпочту работать…</t>
  </si>
  <si>
    <t>а) ставить различные опыты, эксперименты;</t>
  </si>
  <si>
    <t>б) писать стихи, сочинять музыку или рисовать;</t>
  </si>
  <si>
    <t>в) тренироваться.</t>
  </si>
  <si>
    <t>а) возможность знакомства с историей и культурой другой страны;</t>
  </si>
  <si>
    <t>б) экстремальный туризм (альпинизм, виндсерфинг, горные лыжи);</t>
  </si>
  <si>
    <t>в) деловое общение</t>
  </si>
  <si>
    <t>а) человеческих взаимоотношениях;</t>
  </si>
  <si>
    <t>б) новой научной гипотезе;</t>
  </si>
  <si>
    <t>в) технических характеристиках новой модели машины, компьютера.</t>
  </si>
  <si>
    <t>а) технический;</t>
  </si>
  <si>
    <t>б) музыкальный;</t>
  </si>
  <si>
    <t>в) спортивный.</t>
  </si>
  <si>
    <t>а) улучшение взаимопонимания между учителями и учениками;</t>
  </si>
  <si>
    <t>б) поддержание здоровья учащихся, занятия спортом;</t>
  </si>
  <si>
    <t>в) укрепление дисциплины.</t>
  </si>
  <si>
    <t>а) научно-популярные фильмы;</t>
  </si>
  <si>
    <t>б) программы о культуре и искусстве;</t>
  </si>
  <si>
    <t>в) спортивные программы.</t>
  </si>
  <si>
    <t>а) с детьми или сверстниками;</t>
  </si>
  <si>
    <t>б) с машинами, механизмами;</t>
  </si>
  <si>
    <t>в) с объектами природы.</t>
  </si>
  <si>
    <t>а) учить общению с другими людьми;</t>
  </si>
  <si>
    <t>б) давать знания;</t>
  </si>
  <si>
    <t>в) обучать навыкам работы.</t>
  </si>
  <si>
    <t>а) иметь возможность заниматься творчеством;</t>
  </si>
  <si>
    <t>б) вести здоровый образ жизни;</t>
  </si>
  <si>
    <t>в) тщательно планировать свои дела.</t>
  </si>
  <si>
    <t>а) защите интересов и прав граждан;</t>
  </si>
  <si>
    <t>б) достижениях в области науки и техники;</t>
  </si>
  <si>
    <t>в) материальном благополучии граждан.</t>
  </si>
  <si>
    <t>а) труда;</t>
  </si>
  <si>
    <t>б) физкультуры;</t>
  </si>
  <si>
    <t>в) математики.</t>
  </si>
  <si>
    <t>а) заниматься сбытом товаров;</t>
  </si>
  <si>
    <t>б) изготавливать изделия;</t>
  </si>
  <si>
    <t>в) планировать производство товаров.</t>
  </si>
  <si>
    <t>а) выдающихся ученых и их открытиях;</t>
  </si>
  <si>
    <t>б) интересных изобретениях;</t>
  </si>
  <si>
    <t>в) жизни и творчестве писателей, художников, музыкантов.</t>
  </si>
  <si>
    <t>а) читать, думать, рассуждать;</t>
  </si>
  <si>
    <t>б) что-нибудь мастерить, шить, ухаживать за животными, растениями;</t>
  </si>
  <si>
    <t>в) ходить на выставки, концерты, в музеи.</t>
  </si>
  <si>
    <t>а) научном открытии;</t>
  </si>
  <si>
    <t>б) художественной выставке;</t>
  </si>
  <si>
    <t>в) экономической ситуации.</t>
  </si>
  <si>
    <t>а) в помещении, где много людей;</t>
  </si>
  <si>
    <t>б) в необычных условиях;</t>
  </si>
  <si>
    <t>в) в обычном кабинете.</t>
  </si>
  <si>
    <t>Образец бланка</t>
  </si>
  <si>
    <t>Ответы</t>
  </si>
  <si>
    <t>I</t>
  </si>
  <si>
    <t>II</t>
  </si>
  <si>
    <t>III</t>
  </si>
  <si>
    <t>IV</t>
  </si>
  <si>
    <t>V</t>
  </si>
  <si>
    <t>VI</t>
  </si>
  <si>
    <t>Cклонность к работе с людьми</t>
  </si>
  <si>
    <t>а</t>
  </si>
  <si>
    <t>б</t>
  </si>
  <si>
    <t>в</t>
  </si>
  <si>
    <t>Cклонность к исследовательской (интеллектуальной) работе</t>
  </si>
  <si>
    <t>Cклонность к практической деятельности</t>
  </si>
  <si>
    <t>Cклонность к эстетическим видам деятельности</t>
  </si>
  <si>
    <t>Cклонность к экстремальным видам деятельности</t>
  </si>
  <si>
    <t>Cклонность к планово-экономическим видам деятельности</t>
  </si>
  <si>
    <t>Сумма баллов</t>
  </si>
  <si>
    <t>Опросник профессиональных склонностей</t>
  </si>
  <si>
    <t>ФИО</t>
  </si>
  <si>
    <t>Дата</t>
  </si>
  <si>
    <t>Шкала</t>
  </si>
  <si>
    <t>Баллы</t>
  </si>
  <si>
    <t>Уровень</t>
  </si>
  <si>
    <t>Проводить опыты по физике.</t>
  </si>
  <si>
    <t>Номера вопросов</t>
  </si>
  <si>
    <t>Итого</t>
  </si>
  <si>
    <t>Cклонность к интеллектуальной работе</t>
  </si>
  <si>
    <r>
      <t xml:space="preserve">Тип мышления – индивидуальный способ преобразования информации. Зная свой тип мышления, можно прогнозировать успешность в конкретных видах профессиональной деятельности.
</t>
    </r>
    <r>
      <rPr>
        <b/>
        <sz val="18"/>
        <color theme="1"/>
        <rFont val="Calibri"/>
        <family val="2"/>
        <charset val="204"/>
        <scheme val="minor"/>
      </rPr>
      <t xml:space="preserve">Если согласны с высказыванием, в бланке поставьте «+», если нет «–». </t>
    </r>
  </si>
  <si>
    <t>Мне легче что-либо сделать самому, чем объяснить другому.</t>
  </si>
  <si>
    <t>Мне интересно составлять компьютерные программы.</t>
  </si>
  <si>
    <t>Я люблю читать книги.</t>
  </si>
  <si>
    <t>Мне нравится живопись, скульптура, архитектура.</t>
  </si>
  <si>
    <t>Даже в отлаженном деле я стараюсь что-то улучшить.</t>
  </si>
  <si>
    <t>Я лучше понимаю, если мне объясняют на предметах или рисунках.</t>
  </si>
  <si>
    <t>Я люблю играть в шахматы.</t>
  </si>
  <si>
    <t>Я легко излагаю свои мысли как в устной, так и в письменной форме.</t>
  </si>
  <si>
    <t>Когда я читаю книгу, я четко вижу ее героев и описываемые события.</t>
  </si>
  <si>
    <t>Я предпочитаю самостоятельно планировать свою работу.</t>
  </si>
  <si>
    <t>Мне нравится все делать своими руками.</t>
  </si>
  <si>
    <t>В детстве я создавал(а) свой шифр для переписки с друзьями.</t>
  </si>
  <si>
    <t>Я придаю большое значение сказанному слову.</t>
  </si>
  <si>
    <t>Знакомые мелодии вызывают у меня в голове определенные картины.</t>
  </si>
  <si>
    <t>Разнообразные увлечения делают жизнь человека богаче и ярче.</t>
  </si>
  <si>
    <t>При решении задачи мне легче идти методом проб и ошибок.</t>
  </si>
  <si>
    <t>Мне интересно разбираться в природе физических явлений.</t>
  </si>
  <si>
    <t>Мне интересна работа ведущего теле-радиопрограмм, журналиста.</t>
  </si>
  <si>
    <t>Мне легко представить предмет или животное, которых нет в природе.</t>
  </si>
  <si>
    <t>Мне больше нравится процесс деятельности, чем сам результат.</t>
  </si>
  <si>
    <t>Мне нравилось в детстве собирать конструктор из деталей, лего.</t>
  </si>
  <si>
    <t>Я предпочитаю точные науки (математику, физику).</t>
  </si>
  <si>
    <t>Меня восхищает точность и глубина некоторых стихов.</t>
  </si>
  <si>
    <t>Знакомый запах вызывает в моей памяти прошлые события.</t>
  </si>
  <si>
    <t>Я не хотел(а) бы подчинять свою жизнь определенной системе.</t>
  </si>
  <si>
    <t>Когда я слышу музыку, мне хочется танцевать.</t>
  </si>
  <si>
    <t>Я понимаю красоту математических формул.</t>
  </si>
  <si>
    <t>Мне легко говорить перед любой аудиторией.</t>
  </si>
  <si>
    <t>Я люблю посещать выставки, спектакли, концерты.</t>
  </si>
  <si>
    <t>Я сомневаюсь даже в том, что для других очевидно.</t>
  </si>
  <si>
    <t>Я люблю заниматься рукоделием, что-то мастерить.</t>
  </si>
  <si>
    <t>Мне интересно было бы расшифровать древние тайнописи.</t>
  </si>
  <si>
    <t>Я легко усваиваю грамматические конструкции языка.</t>
  </si>
  <si>
    <t>Я согласен с Ф.М. Достоевским, что красота спасет мир.</t>
  </si>
  <si>
    <t>Не люблю ходить одним и тем же путем.</t>
  </si>
  <si>
    <t>Истинно только то, что можно потрогать руками.</t>
  </si>
  <si>
    <t>Я легко запоминаю формулы, символы, условные обозначения.</t>
  </si>
  <si>
    <t>Друзья любят слушать, когда я им что-то рассказываю.</t>
  </si>
  <si>
    <t>Я легко могу представить в образах содержание рассказа или фильма.</t>
  </si>
  <si>
    <t>Я не могу успокоиться, пока не доведу свою работу до совершенства.</t>
  </si>
  <si>
    <t>Пункты, номер</t>
  </si>
  <si>
    <t>Предметно-действенное</t>
  </si>
  <si>
    <t>Абстрактно-символическое</t>
  </si>
  <si>
    <t>Словесно-логическое</t>
  </si>
  <si>
    <t>Наглядно-образное</t>
  </si>
  <si>
    <t>Креативность (творческое)</t>
  </si>
  <si>
    <t>Результаты</t>
  </si>
  <si>
    <t>Методика «Тип мышления»</t>
  </si>
  <si>
    <t> Даны три слова. Первое и второе слово связаны по смыслу. Из четырех слов выберите то, которое связано по смыслу с третьим так, как первое со вторым. В бланке рядом с номером задания запишите его букву. Пример: летчик – самолет = машинист –? Варианты: а) пассажир; б) поезд; в) вагон; г) вокзал. Летчик управляет самолетом, машинист – поездом. Правильный ответ – б.</t>
  </si>
  <si>
    <t xml:space="preserve">а) рабовладельческий строй; </t>
  </si>
  <si>
    <t xml:space="preserve">а) заголовок; </t>
  </si>
  <si>
    <t xml:space="preserve">а) шишка; </t>
  </si>
  <si>
    <t xml:space="preserve">а) инерция; </t>
  </si>
  <si>
    <t>Рабовладельцы – капиталисты = рабы – …</t>
  </si>
  <si>
    <t xml:space="preserve">б) буржуазия; </t>
  </si>
  <si>
    <t xml:space="preserve">б) введение; </t>
  </si>
  <si>
    <t xml:space="preserve">б) семя; </t>
  </si>
  <si>
    <t xml:space="preserve">б) покой; </t>
  </si>
  <si>
    <t>Богатство – бедность = крепостная зависимость – …</t>
  </si>
  <si>
    <t>в) наёмные рабочие;</t>
  </si>
  <si>
    <t xml:space="preserve">в) кульминация; </t>
  </si>
  <si>
    <t xml:space="preserve">в) растение; </t>
  </si>
  <si>
    <t xml:space="preserve">в) скорость; </t>
  </si>
  <si>
    <t>Первобытный строй – рабовладельческий строй = рабовладельческий строй – …</t>
  </si>
  <si>
    <t>г) пленные.</t>
  </si>
  <si>
    <t>г) эпилог.</t>
  </si>
  <si>
    <t>г) ель.</t>
  </si>
  <si>
    <t>г) взаимодействие.</t>
  </si>
  <si>
    <t>Роза – цветок = врач – …</t>
  </si>
  <si>
    <t>2</t>
  </si>
  <si>
    <t>8</t>
  </si>
  <si>
    <t>14</t>
  </si>
  <si>
    <t>20</t>
  </si>
  <si>
    <t>Война – смерть = частная собственность – …</t>
  </si>
  <si>
    <t>а) крепостные крестьяне;</t>
  </si>
  <si>
    <t xml:space="preserve">а) поэма; </t>
  </si>
  <si>
    <t xml:space="preserve">а) деление; </t>
  </si>
  <si>
    <t xml:space="preserve">а) разность; </t>
  </si>
  <si>
    <t>Стихотворение – поэзия = рассказ – …</t>
  </si>
  <si>
    <t>б) личная свобода;</t>
  </si>
  <si>
    <t xml:space="preserve">б) рифма; </t>
  </si>
  <si>
    <t xml:space="preserve">б) хромосома; </t>
  </si>
  <si>
    <t xml:space="preserve">б) делитель; </t>
  </si>
  <si>
    <t>Старт – финиш = пролог – …</t>
  </si>
  <si>
    <t>в) неравенство;</t>
  </si>
  <si>
    <t xml:space="preserve">в) строфа; </t>
  </si>
  <si>
    <t xml:space="preserve">в) ядро; </t>
  </si>
  <si>
    <t xml:space="preserve">в) произведение; </t>
  </si>
  <si>
    <t>Роман – глава = стихотворение – …</t>
  </si>
  <si>
    <t>г) частная собственность.</t>
  </si>
  <si>
    <t>г) ритм.</t>
  </si>
  <si>
    <t>г) фермент.</t>
  </si>
  <si>
    <t>г) умножение.</t>
  </si>
  <si>
    <t>Числительное – количество = глагол – …</t>
  </si>
  <si>
    <t>3</t>
  </si>
  <si>
    <t>9</t>
  </si>
  <si>
    <t>15</t>
  </si>
  <si>
    <t>Глагол – спрягать = существительное – …</t>
  </si>
  <si>
    <t xml:space="preserve">а) социалистический строй; </t>
  </si>
  <si>
    <t xml:space="preserve">а) спряжение; </t>
  </si>
  <si>
    <t xml:space="preserve">а) ясная погода; </t>
  </si>
  <si>
    <t>Колумб – путешественник = землетрясение – …</t>
  </si>
  <si>
    <t xml:space="preserve">б) капиталистический строй; </t>
  </si>
  <si>
    <t xml:space="preserve">б) действие; </t>
  </si>
  <si>
    <t xml:space="preserve">б) циклон; </t>
  </si>
  <si>
    <t>Север – юг = осадки – …</t>
  </si>
  <si>
    <t xml:space="preserve">в) демократическое правление; </t>
  </si>
  <si>
    <t xml:space="preserve">в) причастие; </t>
  </si>
  <si>
    <t xml:space="preserve">в) гроза; </t>
  </si>
  <si>
    <t>Папоротник – спора = сосна – …</t>
  </si>
  <si>
    <t>г) феодальный строй.</t>
  </si>
  <si>
    <t>г) часть речи.</t>
  </si>
  <si>
    <t>г) влажность.</t>
  </si>
  <si>
    <t>Растение – стебель = клетка – …</t>
  </si>
  <si>
    <t>4</t>
  </si>
  <si>
    <t>10</t>
  </si>
  <si>
    <t>16</t>
  </si>
  <si>
    <t>Понижение атмосферного давления – осадки = антициклон – …</t>
  </si>
  <si>
    <t xml:space="preserve">а) занятие; </t>
  </si>
  <si>
    <t xml:space="preserve">а) изменять; </t>
  </si>
  <si>
    <t xml:space="preserve">а) жидкость; </t>
  </si>
  <si>
    <t>Фигура - треугольник = состояние вещества – …</t>
  </si>
  <si>
    <t xml:space="preserve">б) должность; </t>
  </si>
  <si>
    <t xml:space="preserve">б) образовывать; </t>
  </si>
  <si>
    <t xml:space="preserve">б) движение; </t>
  </si>
  <si>
    <t>Прямоугольник – плоскость = куб – …</t>
  </si>
  <si>
    <t xml:space="preserve">в) специальность; </t>
  </si>
  <si>
    <t xml:space="preserve">в) употреблять; </t>
  </si>
  <si>
    <t xml:space="preserve">в) температура; </t>
  </si>
  <si>
    <t>Диаметр – радиус = окружность – …</t>
  </si>
  <si>
    <t>г) профессия.</t>
  </si>
  <si>
    <t>г) склонять.</t>
  </si>
  <si>
    <t>г) вода.</t>
  </si>
  <si>
    <t>Холодно – горячо = движение – …</t>
  </si>
  <si>
    <t>5</t>
  </si>
  <si>
    <t>11</t>
  </si>
  <si>
    <t>17</t>
  </si>
  <si>
    <t>Слагаемые – сумма = множители – …</t>
  </si>
  <si>
    <t xml:space="preserve">а) феодализм; </t>
  </si>
  <si>
    <t xml:space="preserve">а) природное явление; </t>
  </si>
  <si>
    <t xml:space="preserve">а) сторона; </t>
  </si>
  <si>
    <t xml:space="preserve">б) капитализм; </t>
  </si>
  <si>
    <t xml:space="preserve">б) образование гор; </t>
  </si>
  <si>
    <t xml:space="preserve">б) ребро; </t>
  </si>
  <si>
    <t xml:space="preserve">в) неравенство; </t>
  </si>
  <si>
    <t xml:space="preserve">в) извержение; </t>
  </si>
  <si>
    <t xml:space="preserve">в) высота; </t>
  </si>
  <si>
    <t>г) рабы.</t>
  </si>
  <si>
    <t>г) жертвы.</t>
  </si>
  <si>
    <t>г) объем.</t>
  </si>
  <si>
    <t>6</t>
  </si>
  <si>
    <t>12</t>
  </si>
  <si>
    <t>18</t>
  </si>
  <si>
    <t xml:space="preserve">а) проза; </t>
  </si>
  <si>
    <t xml:space="preserve">а) пустыня; </t>
  </si>
  <si>
    <t xml:space="preserve">а) дуга; </t>
  </si>
  <si>
    <t xml:space="preserve">б) писатель; </t>
  </si>
  <si>
    <t xml:space="preserve">б) полюс; </t>
  </si>
  <si>
    <t xml:space="preserve">б) сегмент; </t>
  </si>
  <si>
    <t xml:space="preserve">в) повесть; </t>
  </si>
  <si>
    <t xml:space="preserve">в) дождь; </t>
  </si>
  <si>
    <t xml:space="preserve">в) отрезок; </t>
  </si>
  <si>
    <t>г) предложение.</t>
  </si>
  <si>
    <t>г) засуха.</t>
  </si>
  <si>
    <t>г) круг.</t>
  </si>
  <si>
    <t>Бланк ответа</t>
  </si>
  <si>
    <t>Правильные ответы</t>
  </si>
  <si>
    <t>г</t>
  </si>
  <si>
    <t>Общественные науки</t>
  </si>
  <si>
    <t>Гуманитарные науки</t>
  </si>
  <si>
    <t>Естественные науки</t>
  </si>
  <si>
    <t>Физика-математика</t>
  </si>
  <si>
    <t>А</t>
  </si>
  <si>
    <t>К</t>
  </si>
  <si>
    <t>О</t>
  </si>
  <si>
    <t>З</t>
  </si>
  <si>
    <t>Даны четыре слова, три из которых объединены общим признаком. Найдите слово, которое не имеет этого признака, и выберите его из списка. Пример: а) корова; б) лошадь; в) собака; г) волк. Три слова обозначают домашних животных, а четвертое – дикого. Значит, правильный ответ – г) волк.</t>
  </si>
  <si>
    <t xml:space="preserve">а) рабовладелец; </t>
  </si>
  <si>
    <t xml:space="preserve">а) пословица; </t>
  </si>
  <si>
    <t xml:space="preserve">а) Линней; </t>
  </si>
  <si>
    <t xml:space="preserve">а) скорость; </t>
  </si>
  <si>
    <t>а) рабовладелец; б) раб; в) крестьянин; г) рабочий.</t>
  </si>
  <si>
    <t xml:space="preserve">б) раб; </t>
  </si>
  <si>
    <t xml:space="preserve">б) стихотворение; </t>
  </si>
  <si>
    <t xml:space="preserve">б) Павлов; </t>
  </si>
  <si>
    <t xml:space="preserve">б) колебание; </t>
  </si>
  <si>
    <t>а) социология; б) психология; в) педагогика; г) техника.</t>
  </si>
  <si>
    <t xml:space="preserve">в) крестьянин; </t>
  </si>
  <si>
    <t xml:space="preserve">в) поэма; </t>
  </si>
  <si>
    <t xml:space="preserve">в) Микоян; </t>
  </si>
  <si>
    <t xml:space="preserve">в) вес; </t>
  </si>
  <si>
    <t>а) Кутузов; б) Суворов; в) Ушаков; г) Пирогов.</t>
  </si>
  <si>
    <t>г) рабочий.</t>
  </si>
  <si>
    <t>г) рассказ.</t>
  </si>
  <si>
    <t>г) Дарвин.</t>
  </si>
  <si>
    <t>г) плотность.</t>
  </si>
  <si>
    <t>а) император; б) дворянин; в) царь; г) вождь.</t>
  </si>
  <si>
    <t>а) ООН; б) НАТО; в) ОБСЕ; г) АОЗТ.</t>
  </si>
  <si>
    <t xml:space="preserve">а) социология; </t>
  </si>
  <si>
    <t xml:space="preserve">а) Ахматова; </t>
  </si>
  <si>
    <t xml:space="preserve">а) аорта; </t>
  </si>
  <si>
    <t xml:space="preserve">а) круг; </t>
  </si>
  <si>
    <t>а) предлог; б) корень; в) суффикс; г) окончание.</t>
  </si>
  <si>
    <t xml:space="preserve">б) психология; </t>
  </si>
  <si>
    <t xml:space="preserve">б) Блок; </t>
  </si>
  <si>
    <t xml:space="preserve">б) вена; </t>
  </si>
  <si>
    <t xml:space="preserve">б) ромб; </t>
  </si>
  <si>
    <t>а) пословица; б) стихотворение; в) поэма; г) рассказ.</t>
  </si>
  <si>
    <t xml:space="preserve">в) педагогика; </t>
  </si>
  <si>
    <t xml:space="preserve">в) Васнецов; </t>
  </si>
  <si>
    <t xml:space="preserve">в) сердце; </t>
  </si>
  <si>
    <t xml:space="preserve">в) прямоугольник; </t>
  </si>
  <si>
    <t>а) Ахматова; б) Блок; в) Васнецов; г) Гумилев.</t>
  </si>
  <si>
    <t>г) техника.</t>
  </si>
  <si>
    <t>г) Гумилев.</t>
  </si>
  <si>
    <t>г) артерия.</t>
  </si>
  <si>
    <t>г) треугольник.</t>
  </si>
  <si>
    <t>а) пролог; б) сюжет; в) развязка; г) эпилог.</t>
  </si>
  <si>
    <t>а) описание; б) сравнение; в) характеристика; г) сказание.</t>
  </si>
  <si>
    <t xml:space="preserve">а) Кутузов; </t>
  </si>
  <si>
    <t xml:space="preserve">а) пролог; </t>
  </si>
  <si>
    <t xml:space="preserve">а) углекислый газ; </t>
  </si>
  <si>
    <t>а) барометр; б) азимут; в) термометр; г) компас.</t>
  </si>
  <si>
    <t xml:space="preserve">б) Суворов; </t>
  </si>
  <si>
    <t xml:space="preserve">б) сюжет; </t>
  </si>
  <si>
    <t xml:space="preserve">б) свет; </t>
  </si>
  <si>
    <t>а) цитоплазма; б) питание; в) рост; г) раздражимость.</t>
  </si>
  <si>
    <t xml:space="preserve">в) Ушаков; </t>
  </si>
  <si>
    <t xml:space="preserve">в) развязка; </t>
  </si>
  <si>
    <t xml:space="preserve">в) вода; </t>
  </si>
  <si>
    <t>а) Линней; б) Павлов; в) Микоян; г) Дарвин.</t>
  </si>
  <si>
    <t>г) Пирогов.</t>
  </si>
  <si>
    <t>г) крахмал.</t>
  </si>
  <si>
    <t>а) аорта; б) вена; в) сердце; г) артерия.</t>
  </si>
  <si>
    <t>а) углекислый газ; б) свет; в) вода; г) крахмал.</t>
  </si>
  <si>
    <t xml:space="preserve">а) император; </t>
  </si>
  <si>
    <t xml:space="preserve">а) описание; </t>
  </si>
  <si>
    <t xml:space="preserve">а) парабола; </t>
  </si>
  <si>
    <t>а) парабола; б) гипербола; в) ломаная; г) прямая.</t>
  </si>
  <si>
    <t xml:space="preserve">б) дворянин; </t>
  </si>
  <si>
    <t xml:space="preserve">б) сравнение; </t>
  </si>
  <si>
    <t xml:space="preserve">б) гипербола; </t>
  </si>
  <si>
    <t>а) Сахаров; б) Алферов; в) Ландау; г) Пастернак.</t>
  </si>
  <si>
    <t xml:space="preserve">в) царь; </t>
  </si>
  <si>
    <t xml:space="preserve">в) характеристика; </t>
  </si>
  <si>
    <t xml:space="preserve">в) ломаная; </t>
  </si>
  <si>
    <t>а) длина; б) метр; в) масса; г) объём.</t>
  </si>
  <si>
    <t>г) вождь.</t>
  </si>
  <si>
    <t>г) сказание.</t>
  </si>
  <si>
    <t>г) прямая.</t>
  </si>
  <si>
    <t>а) скорость; б) колебание; в) вес; г) плотность.</t>
  </si>
  <si>
    <t>а) круг; б) ромб; в) прямоугольник; г) треугольник.</t>
  </si>
  <si>
    <t xml:space="preserve">а) ООН; </t>
  </si>
  <si>
    <t xml:space="preserve">а) барометр; </t>
  </si>
  <si>
    <t xml:space="preserve">а) Сахаров; </t>
  </si>
  <si>
    <t xml:space="preserve">б) НАТО; </t>
  </si>
  <si>
    <t xml:space="preserve">б) азимут; </t>
  </si>
  <si>
    <t xml:space="preserve">б) Алферов; </t>
  </si>
  <si>
    <t xml:space="preserve">в) ОБСЕ; </t>
  </si>
  <si>
    <t xml:space="preserve">в) термометр; </t>
  </si>
  <si>
    <t xml:space="preserve">в) Ландау; </t>
  </si>
  <si>
    <t>г) АОЗТ.</t>
  </si>
  <si>
    <t>г) компас.</t>
  </si>
  <si>
    <t>г) Пастернак.</t>
  </si>
  <si>
    <t xml:space="preserve">а) предлог; </t>
  </si>
  <si>
    <t xml:space="preserve">а) цитоплазма; </t>
  </si>
  <si>
    <t xml:space="preserve">а) длина; </t>
  </si>
  <si>
    <t xml:space="preserve">б) корень; </t>
  </si>
  <si>
    <t xml:space="preserve">б) питание; </t>
  </si>
  <si>
    <t xml:space="preserve">б) метр; </t>
  </si>
  <si>
    <t xml:space="preserve">в) суффикс; </t>
  </si>
  <si>
    <t xml:space="preserve">в) рост; </t>
  </si>
  <si>
    <t xml:space="preserve">в) масса; </t>
  </si>
  <si>
    <t>г) окончание.</t>
  </si>
  <si>
    <t>г) раздражимость.</t>
  </si>
  <si>
    <t>г) объём.</t>
  </si>
  <si>
    <t>Даны пары слов. Выберите из четырех вариантов тот, который выражает самые существенные для обоих слов признаки. Пример: сосна – ель. Варианты ответов: а) растения, б) природа, в) деревья, г) хвойные деревья. Правильный ответ – г, потому что он точнее всего отражает существенные свойства этих понятий.</t>
  </si>
  <si>
    <t xml:space="preserve">а) устройство общества; </t>
  </si>
  <si>
    <t xml:space="preserve">а) литературный прием; </t>
  </si>
  <si>
    <t xml:space="preserve">а) природные явления; </t>
  </si>
  <si>
    <t xml:space="preserve">а) электричество; </t>
  </si>
  <si>
    <t>Феодализм – капитализм:</t>
  </si>
  <si>
    <t xml:space="preserve">б) формы правления; </t>
  </si>
  <si>
    <t xml:space="preserve">б) элементы литературного произведения; </t>
  </si>
  <si>
    <t xml:space="preserve">б) дождь; </t>
  </si>
  <si>
    <t xml:space="preserve">б) физические термины; </t>
  </si>
  <si>
    <t>Радио – телевидение:</t>
  </si>
  <si>
    <t xml:space="preserve">в) художественные средства; </t>
  </si>
  <si>
    <t xml:space="preserve">в) погода; </t>
  </si>
  <si>
    <t xml:space="preserve">в) единицы измерения электрического тока; </t>
  </si>
  <si>
    <t>Наука – искусство:</t>
  </si>
  <si>
    <t>г) общественный строй.</t>
  </si>
  <si>
    <t>г) способы изложения.</t>
  </si>
  <si>
    <t>г) атмосферные явления.</t>
  </si>
  <si>
    <t>г) ученые-физики.</t>
  </si>
  <si>
    <t>Школа – институт:</t>
  </si>
  <si>
    <t>Монархия – демократия:</t>
  </si>
  <si>
    <t xml:space="preserve">а) способы передачи информации; </t>
  </si>
  <si>
    <t xml:space="preserve">а) главные члены предложения; </t>
  </si>
  <si>
    <t xml:space="preserve">а) биологические вещества; </t>
  </si>
  <si>
    <t xml:space="preserve">а) квадратичные функции; </t>
  </si>
  <si>
    <t>Сказка – былина:</t>
  </si>
  <si>
    <t xml:space="preserve">б) средства массовой информации; </t>
  </si>
  <si>
    <t xml:space="preserve">б) части речи; </t>
  </si>
  <si>
    <t xml:space="preserve">б) микроэлементы; </t>
  </si>
  <si>
    <t xml:space="preserve">б) тригонометрические функции; </t>
  </si>
  <si>
    <t>Пролог – кульминация:</t>
  </si>
  <si>
    <t xml:space="preserve">в) достижения науки; </t>
  </si>
  <si>
    <t xml:space="preserve">в) второстепенные члены предложения; </t>
  </si>
  <si>
    <t xml:space="preserve">в) органические вещества; </t>
  </si>
  <si>
    <t xml:space="preserve">в) четные функции; </t>
  </si>
  <si>
    <t>Глагол – прилагательное:</t>
  </si>
  <si>
    <t>г) формы воздействия на людей.</t>
  </si>
  <si>
    <t>г) лингвистические термины.</t>
  </si>
  <si>
    <t>г) химический состав тела.</t>
  </si>
  <si>
    <t>г) нечетные функции.</t>
  </si>
  <si>
    <t>Классицизм – романтизм:</t>
  </si>
  <si>
    <t>Определение – обстоятельство:</t>
  </si>
  <si>
    <t xml:space="preserve">а) виды творчества; </t>
  </si>
  <si>
    <t xml:space="preserve">а) стиль; </t>
  </si>
  <si>
    <t xml:space="preserve">а) гидроэлектростанции; </t>
  </si>
  <si>
    <t>Азия – Африка:</t>
  </si>
  <si>
    <t xml:space="preserve">б) интеллект; </t>
  </si>
  <si>
    <t xml:space="preserve">б) жанры; </t>
  </si>
  <si>
    <t xml:space="preserve">б) водные сооружения; </t>
  </si>
  <si>
    <t>Сердце – артерия:</t>
  </si>
  <si>
    <t xml:space="preserve">в) культура; </t>
  </si>
  <si>
    <t xml:space="preserve">в) художественный стиль; </t>
  </si>
  <si>
    <t xml:space="preserve">в) водоемы; </t>
  </si>
  <si>
    <t>Облачность – осадки:</t>
  </si>
  <si>
    <t>г) области человеческой деятельности.</t>
  </si>
  <si>
    <t>г) направления в искусстве.</t>
  </si>
  <si>
    <t>г) водные преграды.</t>
  </si>
  <si>
    <t>Жиры – белки:</t>
  </si>
  <si>
    <t>Канал – плотина:</t>
  </si>
  <si>
    <t xml:space="preserve">а) образование; </t>
  </si>
  <si>
    <t xml:space="preserve">а) члены предложения; </t>
  </si>
  <si>
    <t xml:space="preserve">а) математические термины; </t>
  </si>
  <si>
    <t>Сумма – произведение:</t>
  </si>
  <si>
    <t xml:space="preserve">б) здания; </t>
  </si>
  <si>
    <t xml:space="preserve">б) вычисления; </t>
  </si>
  <si>
    <t>Газ – жидкость:</t>
  </si>
  <si>
    <t xml:space="preserve">в) учебные заведения; </t>
  </si>
  <si>
    <t xml:space="preserve">в) виды предложений; </t>
  </si>
  <si>
    <t xml:space="preserve">в) результаты математических действий; </t>
  </si>
  <si>
    <t>Дифракция – интерференция:</t>
  </si>
  <si>
    <t>г) способы получения знаний.</t>
  </si>
  <si>
    <t>г) уточняющие слова.</t>
  </si>
  <si>
    <t>г) результаты вычислений.</t>
  </si>
  <si>
    <t>Ампер – вольт:</t>
  </si>
  <si>
    <t>Синус – косинус:</t>
  </si>
  <si>
    <t xml:space="preserve">а) государственный строй; </t>
  </si>
  <si>
    <t xml:space="preserve">а) страны; </t>
  </si>
  <si>
    <t xml:space="preserve">а) молекулы; </t>
  </si>
  <si>
    <t xml:space="preserve">б) континенты; </t>
  </si>
  <si>
    <t xml:space="preserve">б) состояние; </t>
  </si>
  <si>
    <t xml:space="preserve">в) правительство; </t>
  </si>
  <si>
    <t xml:space="preserve">в) материки; </t>
  </si>
  <si>
    <t xml:space="preserve">в) химическое вещество; </t>
  </si>
  <si>
    <t>г) устройство общества.</t>
  </si>
  <si>
    <t>г) части света.</t>
  </si>
  <si>
    <t>г) агрегатное состояние вещества.</t>
  </si>
  <si>
    <t xml:space="preserve">а) литературный жанр; </t>
  </si>
  <si>
    <t xml:space="preserve">а) органы кровообращения; </t>
  </si>
  <si>
    <t xml:space="preserve">а) волновые явления; </t>
  </si>
  <si>
    <t xml:space="preserve">б) выдумка; </t>
  </si>
  <si>
    <t xml:space="preserve">б) анатомия; </t>
  </si>
  <si>
    <t xml:space="preserve">б) характеристики световой волны; </t>
  </si>
  <si>
    <t xml:space="preserve">в) устное народное творчество; </t>
  </si>
  <si>
    <t xml:space="preserve">в) система кровообращения; </t>
  </si>
  <si>
    <t xml:space="preserve">в) природные явления; </t>
  </si>
  <si>
    <t>г) литературное произведение.</t>
  </si>
  <si>
    <t>г) органы тела.</t>
  </si>
  <si>
    <t>г) физические термины.</t>
  </si>
  <si>
    <t>Числа в каждом ряду расположены по определённому правилу. Вы должны понять эту закономерность и записать в бланке ответов число, которое продолжает этот числовой ряд. В некоторых случаях для того, чтобы найти закономерность, необходимо мысленно выполнять арифметические действия.</t>
  </si>
  <si>
    <t>6, 9, 12, 15, 18, 21, ...</t>
  </si>
  <si>
    <t>9, 1, 7, 1, 5, 1, ...</t>
  </si>
  <si>
    <t>2, 3 , 5, 6, 8, 9, ...</t>
  </si>
  <si>
    <t>10, 12, 9, 11, 8, 10, ...</t>
  </si>
  <si>
    <t>1, 3, 6, 8, 16, 18, ...</t>
  </si>
  <si>
    <t>3, 4, 6, 9, 13, 18, ...</t>
  </si>
  <si>
    <t>15, 13, 16, 12, 17, 11, ...</t>
  </si>
  <si>
    <t>1, 2 , 4, 8, 16, 32, ...</t>
  </si>
  <si>
    <t>1, 2, 5, 10, 17, 26, ...</t>
  </si>
  <si>
    <t>1, 4, 9, 16, 25, 36, ...</t>
  </si>
  <si>
    <t>128, 64, 32, 16, 8, 4, ...</t>
  </si>
  <si>
    <t>1, 2 , 6, 15, 31, 56, ...</t>
  </si>
  <si>
    <t>31, 24, 18, 13, 9, 6, ...</t>
  </si>
  <si>
    <t>255, 127, 63, 31, 15, 7, ...</t>
  </si>
  <si>
    <t>3, 4 , 8, 17, 33, 58, ...</t>
  </si>
  <si>
    <t>47, 39, 32, 26, 21, 17, ...</t>
  </si>
  <si>
    <t>174, 171, 57, 54, 18, 15, ...</t>
  </si>
  <si>
    <t>54, 19, 18, 14, 6, 9, ...</t>
  </si>
  <si>
    <t>301, 294, 49, 44, 11, 8, ...</t>
  </si>
  <si>
    <t xml:space="preserve"> 23, 46, 48, 96, 98, 196, ...</t>
  </si>
  <si>
    <t>Аналогии</t>
  </si>
  <si>
    <t>Классификация</t>
  </si>
  <si>
    <t>Обобщение</t>
  </si>
  <si>
    <t>Закономерности</t>
  </si>
  <si>
    <t>Методика Эрудит</t>
  </si>
  <si>
    <t>+</t>
  </si>
  <si>
    <t>-</t>
  </si>
  <si>
    <t>Профиль обучения</t>
  </si>
  <si>
    <t>Опросник тип мышления</t>
  </si>
  <si>
    <t>Методика "Эрудит"</t>
  </si>
  <si>
    <t>Физико математический</t>
  </si>
  <si>
    <t>Естественно-научный (биология и география)</t>
  </si>
  <si>
    <t>Социально-экономический</t>
  </si>
  <si>
    <t>Гуманитарный</t>
  </si>
  <si>
    <t>Филологический</t>
  </si>
  <si>
    <t>Информационно-технологический</t>
  </si>
  <si>
    <t>Аграрно-технический</t>
  </si>
  <si>
    <t>Индустриально-технологический</t>
  </si>
  <si>
    <t>Художественно-эстетический</t>
  </si>
  <si>
    <t>Оборонно-спортивный</t>
  </si>
  <si>
    <t>Склонности к исследовательской (интелектуальной) деятельности</t>
  </si>
  <si>
    <t>Склонность к планово-экономической деятельности</t>
  </si>
  <si>
    <t>Склонность к работе с людьми</t>
  </si>
  <si>
    <t>Склонность к эстетическим видам деятельности</t>
  </si>
  <si>
    <t>Склонность к практической деятельности</t>
  </si>
  <si>
    <t>Физика и математика</t>
  </si>
  <si>
    <t>Поиск закономерностей</t>
  </si>
  <si>
    <t>Установление аналогий</t>
  </si>
  <si>
    <t>Класификации</t>
  </si>
  <si>
    <t>Класификация</t>
  </si>
  <si>
    <t>Склонность к исследовательской</t>
  </si>
  <si>
    <t>и экстремальной деятельности</t>
  </si>
  <si>
    <t>Естественно-научный 
(физика и химия)</t>
  </si>
  <si>
    <t>Возможный профиль:</t>
  </si>
  <si>
    <t>Жесткие рамки</t>
  </si>
  <si>
    <t>Мягкие рамки</t>
  </si>
  <si>
    <t>ф</t>
  </si>
  <si>
    <t>http://eschool.by/psychology/</t>
  </si>
  <si>
    <t xml:space="preserve">Данные вопросы касаются вашего отношения к различным направлениям деятельности. Нравится ли вам делать то, о чем говориться в опроснике? Если да, то в бланке ответов рядом с номером вопроса поставьте плюс, если не нравится – минус. </t>
  </si>
  <si>
    <t>Смотреть передачи о жизни растений и животных.</t>
  </si>
  <si>
    <t>Выяснять устройство электроприборов.</t>
  </si>
  <si>
    <t>Читать научно-популярные технические журналы.</t>
  </si>
  <si>
    <t>Смотреть передачи о  жизни людей в разных странах.</t>
  </si>
  <si>
    <t>Бывать на выставках, концертах, спектаклях.</t>
  </si>
  <si>
    <t>Создавать уют и порядок в доме, классе, школе.</t>
  </si>
  <si>
    <t xml:space="preserve">Читать книги и смотреть фильмы о войнах и сражениях. </t>
  </si>
  <si>
    <t>Ремонтировать бытовые электроприборы.</t>
  </si>
  <si>
    <t>Посещать технические выставки, знакомиться с достижениями  науки  и техники.</t>
  </si>
  <si>
    <t>Ходить в походы, бывать в новых неизведанных местах.</t>
  </si>
  <si>
    <t>Читать отзывы и  статьи о книгах, фильмах, концертах.</t>
  </si>
  <si>
    <t>Участвовать в общественной  жизни школы, города.</t>
  </si>
  <si>
    <t>Объяснять одноклассникам учебный материал.</t>
  </si>
  <si>
    <t>Самостоятельно выполнять работу по хозяйству.</t>
  </si>
  <si>
    <t>Соблюдать режим, вести здоровый образ жизни.</t>
  </si>
  <si>
    <t>Ухаживать за животными  растениями.</t>
  </si>
  <si>
    <t>Читать статьи об электронике и радиотехнике.</t>
  </si>
  <si>
    <t xml:space="preserve">Собирать и ремонтировать  часы, замки, велосипеды. </t>
  </si>
  <si>
    <t>Коллекционировать камни, минералы.</t>
  </si>
  <si>
    <t>Вести дневник, сочинять стихи и рассказы.</t>
  </si>
  <si>
    <t>Читать биографии известных политиков, книги по истории.</t>
  </si>
  <si>
    <t>Играть с детьми, помогать делать уроки младшим.</t>
  </si>
  <si>
    <t>Закупать продукты для дома, вести учет расходов.</t>
  </si>
  <si>
    <t>Участвовать в военных играх, походах.</t>
  </si>
  <si>
    <t>Замечать и объяснять природные явления.</t>
  </si>
  <si>
    <t>Собирать и ремонтировать компьютеры.</t>
  </si>
  <si>
    <t>Строить чертежи, схемы, графики, в том числе на компьютере.</t>
  </si>
  <si>
    <t>Участвовать в географических, геологических экспедициях.</t>
  </si>
  <si>
    <t>Рассказывать  друзьям о прочитанных книгах, увиденных фильмах и спектаклях.</t>
  </si>
  <si>
    <t>Следить за политической жизнью в стране и за рубежом</t>
  </si>
  <si>
    <t>Ухаживать за маленькими детьми или близкими, если они заболели.</t>
  </si>
  <si>
    <t>Искать и находить способы зарабатывания денег.</t>
  </si>
  <si>
    <t>Заниматься физической культурой и спортом.</t>
  </si>
  <si>
    <t>Участвовать в физико-математических олимпиадах.</t>
  </si>
  <si>
    <t>Выполнять лабораторные опыты по химии и биологии.</t>
  </si>
  <si>
    <t>Разбираться в принципах работы электроприборов.</t>
  </si>
  <si>
    <t>Разбираться в принципах работы различных механизмов.</t>
  </si>
  <si>
    <t>“Читать”  географические и геологические карты.</t>
  </si>
  <si>
    <t>Участвовать в спектаклях, концертах.</t>
  </si>
  <si>
    <t>Изучать политику и экономику других стран.</t>
  </si>
  <si>
    <t>Изучать причины поведения людей, строение человеческого организма.</t>
  </si>
  <si>
    <t>Вкладывать заработанные деньги в домашний бюджет.</t>
  </si>
  <si>
    <t>Участвовать в спортивных соревнованиях.</t>
  </si>
  <si>
    <t>Узнавать об открытиях в области физики и математики.</t>
  </si>
  <si>
    <t>Обсуждать и анализировать события в стране и за рубежом.</t>
  </si>
  <si>
    <t>Наблюдать за работой медсестры, врача.</t>
  </si>
  <si>
    <t>Заниматься математическими расчетами и вычислениями.</t>
  </si>
  <si>
    <t>Узнавать об открытиях в области химии и биологии.</t>
  </si>
  <si>
    <t>Заниматься физикой и математикой сверх школьной программы.</t>
  </si>
  <si>
    <t>Химия и биология</t>
  </si>
  <si>
    <t>Радиотехника и электроника</t>
  </si>
  <si>
    <t>Механика и конструирование</t>
  </si>
  <si>
    <t>География и геология</t>
  </si>
  <si>
    <t>Литература и искусство</t>
  </si>
  <si>
    <t>История и политика</t>
  </si>
  <si>
    <t>Педагогика и медицина</t>
  </si>
  <si>
    <t>Предпринимательство и домоводство</t>
  </si>
  <si>
    <t>Спорт и военное дело</t>
  </si>
  <si>
    <t>Методика «Профиль»</t>
  </si>
  <si>
    <t>Методики отбора в профильные классы</t>
  </si>
  <si>
    <t>Cклонность к планово-экономической деятельности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</si>
</sst>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0"/>
      <color theme="1"/>
      <name val="Arial Unicode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5E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5" fillId="0" borderId="5" xfId="0" applyFont="1" applyBorder="1"/>
    <xf numFmtId="0" fontId="2" fillId="2" borderId="1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4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49" fontId="0" fillId="0" borderId="0" xfId="0" applyNumberFormat="1"/>
    <xf numFmtId="0" fontId="10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22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shrinkToFit="1"/>
    </xf>
    <xf numFmtId="0" fontId="20" fillId="0" borderId="0" xfId="0" applyFont="1" applyBorder="1" applyAlignment="1"/>
    <xf numFmtId="0" fontId="26" fillId="4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6" fillId="6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0" fillId="0" borderId="0" xfId="0" applyFont="1" applyAlignment="1">
      <alignment horizontal="left" vertical="center" wrapText="1" indent="1"/>
    </xf>
    <xf numFmtId="0" fontId="0" fillId="0" borderId="0" xfId="0" applyFill="1"/>
    <xf numFmtId="0" fontId="16" fillId="0" borderId="1" xfId="0" applyFont="1" applyFill="1" applyBorder="1" applyAlignment="1">
      <alignment horizontal="left" vertical="center" inden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33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7" borderId="31" xfId="0" applyFont="1" applyFill="1" applyBorder="1" applyAlignment="1">
      <alignment horizontal="center" vertical="center" shrinkToFit="1"/>
    </xf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/>
    <xf numFmtId="0" fontId="21" fillId="11" borderId="1" xfId="0" applyFont="1" applyFill="1" applyBorder="1" applyAlignment="1">
      <alignment horizontal="left" vertical="center" shrinkToFit="1"/>
    </xf>
    <xf numFmtId="0" fontId="21" fillId="12" borderId="1" xfId="0" applyFont="1" applyFill="1" applyBorder="1" applyAlignment="1">
      <alignment horizontal="left" vertical="center" shrinkToFit="1"/>
    </xf>
    <xf numFmtId="0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5" fillId="12" borderId="1" xfId="0" applyFont="1" applyFill="1" applyBorder="1" applyAlignment="1" applyProtection="1">
      <alignment horizontal="left" vertical="center" indent="1" shrinkToFit="1"/>
    </xf>
    <xf numFmtId="0" fontId="25" fillId="11" borderId="1" xfId="0" applyFont="1" applyFill="1" applyBorder="1" applyAlignment="1" applyProtection="1">
      <alignment horizontal="left" vertical="center" indent="1" shrinkToFit="1"/>
    </xf>
    <xf numFmtId="0" fontId="18" fillId="9" borderId="1" xfId="0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25" fillId="12" borderId="1" xfId="0" applyFont="1" applyFill="1" applyBorder="1" applyAlignment="1">
      <alignment horizontal="left" vertical="center"/>
    </xf>
    <xf numFmtId="0" fontId="25" fillId="9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9" fillId="9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9" fillId="11" borderId="1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left" vertical="center" wrapText="1"/>
    </xf>
    <xf numFmtId="0" fontId="26" fillId="6" borderId="3" xfId="0" applyFont="1" applyFill="1" applyBorder="1" applyAlignment="1">
      <alignment horizontal="left" vertical="center" wrapText="1"/>
    </xf>
    <xf numFmtId="0" fontId="26" fillId="6" borderId="4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25" fillId="12" borderId="2" xfId="0" applyFont="1" applyFill="1" applyBorder="1" applyAlignment="1" applyProtection="1">
      <alignment horizontal="left" vertical="center" shrinkToFit="1"/>
    </xf>
    <xf numFmtId="0" fontId="25" fillId="12" borderId="3" xfId="0" applyFont="1" applyFill="1" applyBorder="1" applyAlignment="1" applyProtection="1">
      <alignment horizontal="left" vertical="center" shrinkToFit="1"/>
    </xf>
    <xf numFmtId="0" fontId="25" fillId="12" borderId="4" xfId="0" applyFont="1" applyFill="1" applyBorder="1" applyAlignment="1" applyProtection="1">
      <alignment horizontal="left" vertical="center" shrinkToFit="1"/>
    </xf>
    <xf numFmtId="0" fontId="2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25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25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9" borderId="12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3" fillId="9" borderId="36" xfId="0" applyFont="1" applyFill="1" applyBorder="1" applyAlignment="1" applyProtection="1">
      <alignment horizontal="center" vertical="center" wrapText="1"/>
    </xf>
    <xf numFmtId="0" fontId="3" fillId="9" borderId="41" xfId="0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42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left" vertical="center" shrinkToFit="1"/>
    </xf>
    <xf numFmtId="0" fontId="25" fillId="11" borderId="3" xfId="0" applyFont="1" applyFill="1" applyBorder="1" applyAlignment="1" applyProtection="1">
      <alignment horizontal="left" vertical="center" shrinkToFit="1"/>
    </xf>
    <xf numFmtId="0" fontId="25" fillId="11" borderId="4" xfId="0" applyFont="1" applyFill="1" applyBorder="1" applyAlignment="1" applyProtection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shrinkToFi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20" fillId="6" borderId="20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 vertical="center" shrinkToFi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0" fontId="16" fillId="9" borderId="15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indent="1"/>
    </xf>
    <xf numFmtId="0" fontId="33" fillId="0" borderId="3" xfId="0" applyFont="1" applyFill="1" applyBorder="1" applyAlignment="1">
      <alignment horizontal="left" vertical="center" indent="1"/>
    </xf>
    <xf numFmtId="0" fontId="33" fillId="0" borderId="4" xfId="0" applyFont="1" applyFill="1" applyBorder="1" applyAlignment="1">
      <alignment horizontal="left" vertical="center" indent="1"/>
    </xf>
    <xf numFmtId="0" fontId="33" fillId="0" borderId="1" xfId="0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indent="1"/>
    </xf>
    <xf numFmtId="0" fontId="32" fillId="6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indent="1" shrinkToFit="1"/>
    </xf>
    <xf numFmtId="0" fontId="33" fillId="0" borderId="1" xfId="0" applyFont="1" applyFill="1" applyBorder="1" applyAlignment="1">
      <alignment horizontal="left" vertical="center" wrapText="1" indent="1" shrinkToFit="1"/>
    </xf>
  </cellXfs>
  <cellStyles count="1">
    <cellStyle name="Обычный" xfId="0" builtinId="0"/>
  </cellStyles>
  <dxfs count="178">
    <dxf>
      <font>
        <color theme="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5ECFF"/>
      <color rgb="FF66CCFF"/>
      <color rgb="FFFF8181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4" tint="-0.249977111117893"/>
  </sheetPr>
  <dimension ref="A1:AH59"/>
  <sheetViews>
    <sheetView showGridLines="0" showRowColHeaders="0" tabSelected="1" zoomScale="115" zoomScaleNormal="115" workbookViewId="0">
      <selection activeCell="E2" sqref="E2:J2"/>
    </sheetView>
  </sheetViews>
  <sheetFormatPr defaultRowHeight="15"/>
  <cols>
    <col min="1" max="1" width="6" customWidth="1"/>
    <col min="12" max="12" width="12.5703125" customWidth="1"/>
    <col min="16" max="16" width="6.28515625" customWidth="1"/>
    <col min="17" max="17" width="6.140625" customWidth="1"/>
    <col min="26" max="26" width="0" hidden="1" customWidth="1"/>
    <col min="27" max="27" width="9.140625" hidden="1" customWidth="1"/>
    <col min="32" max="34" width="0" hidden="1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G1">
        <v>10</v>
      </c>
      <c r="AH1" t="s">
        <v>0</v>
      </c>
    </row>
    <row r="2" spans="1:34" ht="19.5" customHeight="1">
      <c r="B2" s="83" t="s">
        <v>123</v>
      </c>
      <c r="C2" s="83"/>
      <c r="D2" s="83"/>
      <c r="E2" s="84"/>
      <c r="F2" s="84"/>
      <c r="G2" s="84"/>
      <c r="H2" s="84"/>
      <c r="I2" s="84"/>
      <c r="J2" s="84"/>
      <c r="L2" s="83" t="s">
        <v>1</v>
      </c>
      <c r="M2" s="83"/>
      <c r="N2" s="85"/>
      <c r="O2" s="85"/>
      <c r="P2" s="85"/>
      <c r="AG2">
        <v>11</v>
      </c>
      <c r="AH2" t="s">
        <v>2</v>
      </c>
    </row>
    <row r="3" spans="1:34" ht="18.75">
      <c r="B3" s="83" t="s">
        <v>3</v>
      </c>
      <c r="C3" s="83"/>
      <c r="D3" s="83"/>
      <c r="E3" s="86"/>
      <c r="F3" s="87"/>
      <c r="G3" s="87"/>
      <c r="H3" s="87"/>
      <c r="I3" s="87"/>
      <c r="J3" s="88"/>
      <c r="AG3">
        <v>12</v>
      </c>
      <c r="AH3" t="s">
        <v>4</v>
      </c>
    </row>
    <row r="4" spans="1:34">
      <c r="AG4">
        <v>13</v>
      </c>
    </row>
    <row r="5" spans="1:34" ht="23.25" customHeight="1">
      <c r="A5" s="89" t="s">
        <v>566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AF5" t="s">
        <v>6</v>
      </c>
      <c r="AG5">
        <v>14</v>
      </c>
    </row>
    <row r="6" spans="1:34" ht="18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AF6" t="s">
        <v>7</v>
      </c>
      <c r="AG6">
        <v>15</v>
      </c>
    </row>
    <row r="7" spans="1:34" ht="22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AG7">
        <v>16</v>
      </c>
    </row>
    <row r="8" spans="1:34" ht="20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34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AA9" t="s">
        <v>533</v>
      </c>
    </row>
    <row r="10" spans="1:34" ht="24" customHeight="1">
      <c r="A10" s="4">
        <v>1</v>
      </c>
      <c r="B10" s="80" t="s">
        <v>610</v>
      </c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/>
      <c r="AA10" t="s">
        <v>534</v>
      </c>
    </row>
    <row r="11" spans="1:34" ht="24" customHeight="1">
      <c r="A11" s="4">
        <v>2</v>
      </c>
      <c r="B11" s="79" t="s">
        <v>567</v>
      </c>
      <c r="C11" s="79"/>
      <c r="D11" s="79"/>
      <c r="E11" s="79"/>
      <c r="F11" s="79"/>
      <c r="G11" s="79"/>
      <c r="H11" s="79"/>
      <c r="I11" s="79"/>
      <c r="J11" s="79"/>
      <c r="K11" s="79"/>
      <c r="L11" s="81"/>
      <c r="M11" s="82"/>
    </row>
    <row r="12" spans="1:34" ht="24" customHeight="1">
      <c r="A12" s="4">
        <v>3</v>
      </c>
      <c r="B12" s="80" t="s">
        <v>568</v>
      </c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82"/>
    </row>
    <row r="13" spans="1:34" ht="24" customHeight="1">
      <c r="A13" s="4">
        <v>4</v>
      </c>
      <c r="B13" s="79" t="s">
        <v>569</v>
      </c>
      <c r="C13" s="79"/>
      <c r="D13" s="79"/>
      <c r="E13" s="79"/>
      <c r="F13" s="79"/>
      <c r="G13" s="79"/>
      <c r="H13" s="79"/>
      <c r="I13" s="79"/>
      <c r="J13" s="79"/>
      <c r="K13" s="79"/>
      <c r="L13" s="81"/>
      <c r="M13" s="82"/>
    </row>
    <row r="14" spans="1:34" ht="24" customHeight="1">
      <c r="A14" s="4">
        <v>5</v>
      </c>
      <c r="B14" s="80" t="s">
        <v>570</v>
      </c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82"/>
    </row>
    <row r="15" spans="1:34" ht="24" customHeight="1">
      <c r="A15" s="4">
        <v>6</v>
      </c>
      <c r="B15" s="79" t="s">
        <v>571</v>
      </c>
      <c r="C15" s="79"/>
      <c r="D15" s="79"/>
      <c r="E15" s="79"/>
      <c r="F15" s="79"/>
      <c r="G15" s="79"/>
      <c r="H15" s="79"/>
      <c r="I15" s="79"/>
      <c r="J15" s="79"/>
      <c r="K15" s="79"/>
      <c r="L15" s="81"/>
      <c r="M15" s="82"/>
    </row>
    <row r="16" spans="1:34" ht="24" customHeight="1">
      <c r="A16" s="4">
        <v>7</v>
      </c>
      <c r="B16" s="80" t="s">
        <v>611</v>
      </c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2"/>
    </row>
    <row r="17" spans="1:13" ht="24" customHeight="1">
      <c r="A17" s="4">
        <v>8</v>
      </c>
      <c r="B17" s="79" t="s">
        <v>612</v>
      </c>
      <c r="C17" s="79"/>
      <c r="D17" s="79"/>
      <c r="E17" s="79"/>
      <c r="F17" s="79"/>
      <c r="G17" s="79"/>
      <c r="H17" s="79"/>
      <c r="I17" s="79"/>
      <c r="J17" s="79"/>
      <c r="K17" s="79"/>
      <c r="L17" s="81"/>
      <c r="M17" s="82"/>
    </row>
    <row r="18" spans="1:13" ht="24" customHeight="1">
      <c r="A18" s="4">
        <v>9</v>
      </c>
      <c r="B18" s="80" t="s">
        <v>572</v>
      </c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82"/>
    </row>
    <row r="19" spans="1:13" ht="24" customHeight="1">
      <c r="A19" s="4">
        <v>10</v>
      </c>
      <c r="B19" s="79" t="s">
        <v>573</v>
      </c>
      <c r="C19" s="79"/>
      <c r="D19" s="79"/>
      <c r="E19" s="79"/>
      <c r="F19" s="79"/>
      <c r="G19" s="79"/>
      <c r="H19" s="79"/>
      <c r="I19" s="79"/>
      <c r="J19" s="79"/>
      <c r="K19" s="79"/>
      <c r="L19" s="81"/>
      <c r="M19" s="82"/>
    </row>
    <row r="20" spans="1:13" ht="24" customHeight="1">
      <c r="A20" s="4">
        <v>11</v>
      </c>
      <c r="B20" s="80" t="s">
        <v>613</v>
      </c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82"/>
    </row>
    <row r="21" spans="1:13" ht="24" customHeight="1">
      <c r="A21" s="4">
        <v>12</v>
      </c>
      <c r="B21" s="79" t="s">
        <v>614</v>
      </c>
      <c r="C21" s="79"/>
      <c r="D21" s="79"/>
      <c r="E21" s="79"/>
      <c r="F21" s="79"/>
      <c r="G21" s="79"/>
      <c r="H21" s="79"/>
      <c r="I21" s="79"/>
      <c r="J21" s="79"/>
      <c r="K21" s="79"/>
      <c r="L21" s="81"/>
      <c r="M21" s="82"/>
    </row>
    <row r="22" spans="1:13" ht="24" customHeight="1">
      <c r="A22" s="4">
        <v>13</v>
      </c>
      <c r="B22" s="80" t="s">
        <v>574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2"/>
    </row>
    <row r="23" spans="1:13" ht="24" customHeight="1">
      <c r="A23" s="4">
        <v>14</v>
      </c>
      <c r="B23" s="79" t="s">
        <v>575</v>
      </c>
      <c r="C23" s="79"/>
      <c r="D23" s="79"/>
      <c r="E23" s="79"/>
      <c r="F23" s="79"/>
      <c r="G23" s="79"/>
      <c r="H23" s="79"/>
      <c r="I23" s="79"/>
      <c r="J23" s="79"/>
      <c r="K23" s="79"/>
      <c r="L23" s="81"/>
      <c r="M23" s="82"/>
    </row>
    <row r="24" spans="1:13" ht="24" customHeight="1">
      <c r="A24" s="4">
        <v>15</v>
      </c>
      <c r="B24" s="80" t="s">
        <v>576</v>
      </c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2"/>
    </row>
    <row r="25" spans="1:13" ht="24" customHeight="1">
      <c r="A25" s="4">
        <v>16</v>
      </c>
      <c r="B25" s="79" t="s">
        <v>577</v>
      </c>
      <c r="C25" s="79"/>
      <c r="D25" s="79"/>
      <c r="E25" s="79"/>
      <c r="F25" s="79"/>
      <c r="G25" s="79"/>
      <c r="H25" s="79"/>
      <c r="I25" s="79"/>
      <c r="J25" s="79"/>
      <c r="K25" s="79"/>
      <c r="L25" s="81"/>
      <c r="M25" s="82"/>
    </row>
    <row r="26" spans="1:13" ht="24" customHeight="1">
      <c r="A26" s="4">
        <v>17</v>
      </c>
      <c r="B26" s="80" t="s">
        <v>578</v>
      </c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2"/>
    </row>
    <row r="27" spans="1:13" ht="24" customHeight="1">
      <c r="A27" s="4">
        <v>18</v>
      </c>
      <c r="B27" s="79" t="s">
        <v>579</v>
      </c>
      <c r="C27" s="79"/>
      <c r="D27" s="79"/>
      <c r="E27" s="79"/>
      <c r="F27" s="79"/>
      <c r="G27" s="79"/>
      <c r="H27" s="79"/>
      <c r="I27" s="79"/>
      <c r="J27" s="79"/>
      <c r="K27" s="79"/>
      <c r="L27" s="81"/>
      <c r="M27" s="82"/>
    </row>
    <row r="28" spans="1:13" ht="24" customHeight="1">
      <c r="A28" s="4">
        <v>19</v>
      </c>
      <c r="B28" s="80" t="s">
        <v>580</v>
      </c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/>
    </row>
    <row r="29" spans="1:13" ht="24" customHeight="1">
      <c r="A29" s="4">
        <v>20</v>
      </c>
      <c r="B29" s="79" t="s">
        <v>581</v>
      </c>
      <c r="C29" s="79"/>
      <c r="D29" s="79"/>
      <c r="E29" s="79"/>
      <c r="F29" s="79"/>
      <c r="G29" s="79"/>
      <c r="H29" s="79"/>
      <c r="I29" s="79"/>
      <c r="J29" s="79"/>
      <c r="K29" s="79"/>
      <c r="L29" s="81"/>
      <c r="M29" s="82"/>
    </row>
    <row r="30" spans="1:13" ht="24" customHeight="1">
      <c r="A30" s="4">
        <v>21</v>
      </c>
      <c r="B30" s="80" t="s">
        <v>128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2"/>
    </row>
    <row r="31" spans="1:13" ht="24" customHeight="1">
      <c r="A31" s="4">
        <v>22</v>
      </c>
      <c r="B31" s="79" t="s">
        <v>582</v>
      </c>
      <c r="C31" s="79"/>
      <c r="D31" s="79"/>
      <c r="E31" s="79"/>
      <c r="F31" s="79"/>
      <c r="G31" s="79"/>
      <c r="H31" s="79"/>
      <c r="I31" s="79"/>
      <c r="J31" s="79"/>
      <c r="K31" s="79"/>
      <c r="L31" s="81"/>
      <c r="M31" s="82"/>
    </row>
    <row r="32" spans="1:13" ht="24" customHeight="1">
      <c r="A32" s="4">
        <v>23</v>
      </c>
      <c r="B32" s="80" t="s">
        <v>583</v>
      </c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82"/>
    </row>
    <row r="33" spans="1:13" ht="24" customHeight="1">
      <c r="A33" s="4">
        <v>24</v>
      </c>
      <c r="B33" s="79" t="s">
        <v>584</v>
      </c>
      <c r="C33" s="79"/>
      <c r="D33" s="79"/>
      <c r="E33" s="79"/>
      <c r="F33" s="79"/>
      <c r="G33" s="79"/>
      <c r="H33" s="79"/>
      <c r="I33" s="79"/>
      <c r="J33" s="79"/>
      <c r="K33" s="79"/>
      <c r="L33" s="81"/>
      <c r="M33" s="82"/>
    </row>
    <row r="34" spans="1:13" ht="24" customHeight="1">
      <c r="A34" s="4">
        <v>25</v>
      </c>
      <c r="B34" s="80" t="s">
        <v>585</v>
      </c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82"/>
    </row>
    <row r="35" spans="1:13" ht="24" customHeight="1">
      <c r="A35" s="4">
        <v>26</v>
      </c>
      <c r="B35" s="79" t="s">
        <v>586</v>
      </c>
      <c r="C35" s="79"/>
      <c r="D35" s="79"/>
      <c r="E35" s="79"/>
      <c r="F35" s="79"/>
      <c r="G35" s="79"/>
      <c r="H35" s="79"/>
      <c r="I35" s="79"/>
      <c r="J35" s="79"/>
      <c r="K35" s="79"/>
      <c r="L35" s="81"/>
      <c r="M35" s="82"/>
    </row>
    <row r="36" spans="1:13" ht="24" customHeight="1">
      <c r="A36" s="4">
        <v>27</v>
      </c>
      <c r="B36" s="80" t="s">
        <v>587</v>
      </c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82"/>
    </row>
    <row r="37" spans="1:13" ht="24" customHeight="1">
      <c r="A37" s="4">
        <v>28</v>
      </c>
      <c r="B37" s="79" t="s">
        <v>588</v>
      </c>
      <c r="C37" s="79"/>
      <c r="D37" s="79"/>
      <c r="E37" s="79"/>
      <c r="F37" s="79"/>
      <c r="G37" s="79"/>
      <c r="H37" s="79"/>
      <c r="I37" s="79"/>
      <c r="J37" s="79"/>
      <c r="K37" s="79"/>
      <c r="L37" s="81"/>
      <c r="M37" s="82"/>
    </row>
    <row r="38" spans="1:13" ht="24" customHeight="1">
      <c r="A38" s="4">
        <v>29</v>
      </c>
      <c r="B38" s="80" t="s">
        <v>589</v>
      </c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2"/>
    </row>
    <row r="39" spans="1:13" ht="24" customHeight="1">
      <c r="A39" s="4">
        <v>30</v>
      </c>
      <c r="B39" s="79" t="s">
        <v>590</v>
      </c>
      <c r="C39" s="79"/>
      <c r="D39" s="79"/>
      <c r="E39" s="79"/>
      <c r="F39" s="79"/>
      <c r="G39" s="79"/>
      <c r="H39" s="79"/>
      <c r="I39" s="79"/>
      <c r="J39" s="79"/>
      <c r="K39" s="79"/>
      <c r="L39" s="81"/>
      <c r="M39" s="82"/>
    </row>
    <row r="40" spans="1:13" ht="24" customHeight="1">
      <c r="A40" s="4">
        <v>31</v>
      </c>
      <c r="B40" s="80" t="s">
        <v>615</v>
      </c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2"/>
    </row>
    <row r="41" spans="1:13" ht="24" customHeight="1">
      <c r="A41" s="4">
        <v>32</v>
      </c>
      <c r="B41" s="79" t="s">
        <v>591</v>
      </c>
      <c r="C41" s="79"/>
      <c r="D41" s="79"/>
      <c r="E41" s="79"/>
      <c r="F41" s="79"/>
      <c r="G41" s="79"/>
      <c r="H41" s="79"/>
      <c r="I41" s="79"/>
      <c r="J41" s="79"/>
      <c r="K41" s="79"/>
      <c r="L41" s="81"/>
      <c r="M41" s="82"/>
    </row>
    <row r="42" spans="1:13" ht="24" customHeight="1">
      <c r="A42" s="4">
        <v>33</v>
      </c>
      <c r="B42" s="80" t="s">
        <v>592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2"/>
    </row>
    <row r="43" spans="1:13" ht="24" customHeight="1">
      <c r="A43" s="4">
        <v>34</v>
      </c>
      <c r="B43" s="79" t="s">
        <v>593</v>
      </c>
      <c r="C43" s="79"/>
      <c r="D43" s="79"/>
      <c r="E43" s="79"/>
      <c r="F43" s="79"/>
      <c r="G43" s="79"/>
      <c r="H43" s="79"/>
      <c r="I43" s="79"/>
      <c r="J43" s="79"/>
      <c r="K43" s="79"/>
      <c r="L43" s="81"/>
      <c r="M43" s="82"/>
    </row>
    <row r="44" spans="1:13" ht="24" customHeight="1">
      <c r="A44" s="4">
        <v>35</v>
      </c>
      <c r="B44" s="80" t="s">
        <v>594</v>
      </c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2"/>
    </row>
    <row r="45" spans="1:13" ht="24" customHeight="1">
      <c r="A45" s="4">
        <v>36</v>
      </c>
      <c r="B45" s="79" t="s">
        <v>595</v>
      </c>
      <c r="C45" s="79"/>
      <c r="D45" s="79"/>
      <c r="E45" s="79"/>
      <c r="F45" s="79"/>
      <c r="G45" s="79"/>
      <c r="H45" s="79"/>
      <c r="I45" s="79"/>
      <c r="J45" s="79"/>
      <c r="K45" s="79"/>
      <c r="L45" s="81"/>
      <c r="M45" s="82"/>
    </row>
    <row r="46" spans="1:13" ht="24" customHeight="1">
      <c r="A46" s="4">
        <v>37</v>
      </c>
      <c r="B46" s="80" t="s">
        <v>596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</row>
    <row r="47" spans="1:13" ht="24" customHeight="1">
      <c r="A47" s="4">
        <v>38</v>
      </c>
      <c r="B47" s="79" t="s">
        <v>597</v>
      </c>
      <c r="C47" s="79"/>
      <c r="D47" s="79"/>
      <c r="E47" s="79"/>
      <c r="F47" s="79"/>
      <c r="G47" s="79"/>
      <c r="H47" s="79"/>
      <c r="I47" s="79"/>
      <c r="J47" s="79"/>
      <c r="K47" s="79"/>
      <c r="L47" s="81"/>
      <c r="M47" s="82"/>
    </row>
    <row r="48" spans="1:13" ht="24" customHeight="1">
      <c r="A48" s="4">
        <v>39</v>
      </c>
      <c r="B48" s="80" t="s">
        <v>598</v>
      </c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2"/>
    </row>
    <row r="49" spans="1:13" ht="24" customHeight="1">
      <c r="A49" s="4">
        <v>40</v>
      </c>
      <c r="B49" s="79" t="s">
        <v>599</v>
      </c>
      <c r="C49" s="79"/>
      <c r="D49" s="79"/>
      <c r="E49" s="79"/>
      <c r="F49" s="79"/>
      <c r="G49" s="79"/>
      <c r="H49" s="79"/>
      <c r="I49" s="79"/>
      <c r="J49" s="79"/>
      <c r="K49" s="79"/>
      <c r="L49" s="81"/>
      <c r="M49" s="82"/>
    </row>
    <row r="50" spans="1:13" ht="24" customHeight="1">
      <c r="A50" s="4">
        <v>41</v>
      </c>
      <c r="B50" s="80" t="s">
        <v>600</v>
      </c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2"/>
    </row>
    <row r="51" spans="1:13" ht="24" customHeight="1">
      <c r="A51" s="4">
        <v>42</v>
      </c>
      <c r="B51" s="79" t="s">
        <v>601</v>
      </c>
      <c r="C51" s="79"/>
      <c r="D51" s="79"/>
      <c r="E51" s="79"/>
      <c r="F51" s="79"/>
      <c r="G51" s="79"/>
      <c r="H51" s="79"/>
      <c r="I51" s="79"/>
      <c r="J51" s="79"/>
      <c r="K51" s="79"/>
      <c r="L51" s="81"/>
      <c r="M51" s="82"/>
    </row>
    <row r="52" spans="1:13" ht="24" customHeight="1">
      <c r="A52" s="4">
        <v>43</v>
      </c>
      <c r="B52" s="80" t="s">
        <v>602</v>
      </c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82"/>
    </row>
    <row r="53" spans="1:13" ht="24" customHeight="1">
      <c r="A53" s="4">
        <v>44</v>
      </c>
      <c r="B53" s="79" t="s">
        <v>603</v>
      </c>
      <c r="C53" s="79"/>
      <c r="D53" s="79"/>
      <c r="E53" s="79"/>
      <c r="F53" s="79"/>
      <c r="G53" s="79"/>
      <c r="H53" s="79"/>
      <c r="I53" s="79"/>
      <c r="J53" s="79"/>
      <c r="K53" s="79"/>
      <c r="L53" s="81"/>
      <c r="M53" s="82"/>
    </row>
    <row r="54" spans="1:13" ht="24" customHeight="1">
      <c r="A54" s="4">
        <v>45</v>
      </c>
      <c r="B54" s="80" t="s">
        <v>604</v>
      </c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82"/>
    </row>
    <row r="55" spans="1:13" ht="24" customHeight="1">
      <c r="A55" s="4">
        <v>46</v>
      </c>
      <c r="B55" s="79" t="s">
        <v>605</v>
      </c>
      <c r="C55" s="79"/>
      <c r="D55" s="79"/>
      <c r="E55" s="79"/>
      <c r="F55" s="79"/>
      <c r="G55" s="79"/>
      <c r="H55" s="79"/>
      <c r="I55" s="79"/>
      <c r="J55" s="79"/>
      <c r="K55" s="79"/>
      <c r="L55" s="81"/>
      <c r="M55" s="82"/>
    </row>
    <row r="56" spans="1:13" ht="24" customHeight="1">
      <c r="A56" s="4">
        <v>47</v>
      </c>
      <c r="B56" s="80" t="s">
        <v>606</v>
      </c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82"/>
    </row>
    <row r="57" spans="1:13" ht="24" customHeight="1">
      <c r="A57" s="4">
        <v>48</v>
      </c>
      <c r="B57" s="79" t="s">
        <v>607</v>
      </c>
      <c r="C57" s="79"/>
      <c r="D57" s="79"/>
      <c r="E57" s="79"/>
      <c r="F57" s="79"/>
      <c r="G57" s="79"/>
      <c r="H57" s="79"/>
      <c r="I57" s="79"/>
      <c r="J57" s="79"/>
      <c r="K57" s="79"/>
      <c r="L57" s="81"/>
      <c r="M57" s="82"/>
    </row>
    <row r="58" spans="1:13" ht="24" customHeight="1">
      <c r="A58" s="4">
        <v>49</v>
      </c>
      <c r="B58" s="80" t="s">
        <v>608</v>
      </c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82"/>
    </row>
    <row r="59" spans="1:13" ht="24" customHeight="1">
      <c r="A59" s="4">
        <v>50</v>
      </c>
      <c r="B59" s="79" t="s">
        <v>609</v>
      </c>
      <c r="C59" s="79"/>
      <c r="D59" s="79"/>
      <c r="E59" s="79"/>
      <c r="F59" s="79"/>
      <c r="G59" s="79"/>
      <c r="H59" s="79"/>
      <c r="I59" s="79"/>
      <c r="J59" s="79"/>
      <c r="K59" s="79"/>
      <c r="L59" s="81"/>
      <c r="M59" s="8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7">
    <mergeCell ref="L59:M59"/>
    <mergeCell ref="L53:M53"/>
    <mergeCell ref="L54:M54"/>
    <mergeCell ref="L47:M47"/>
    <mergeCell ref="L48:M48"/>
    <mergeCell ref="L45:M45"/>
    <mergeCell ref="L46:M46"/>
    <mergeCell ref="L43:M43"/>
    <mergeCell ref="L44:M44"/>
    <mergeCell ref="L55:M55"/>
    <mergeCell ref="L56:M56"/>
    <mergeCell ref="L57:M57"/>
    <mergeCell ref="L58:M58"/>
    <mergeCell ref="L49:M49"/>
    <mergeCell ref="L50:M50"/>
    <mergeCell ref="L51:M51"/>
    <mergeCell ref="L52:M52"/>
    <mergeCell ref="L10:M10"/>
    <mergeCell ref="L11:M11"/>
    <mergeCell ref="L12:M12"/>
    <mergeCell ref="L13:M13"/>
    <mergeCell ref="L14:M14"/>
    <mergeCell ref="L15:M15"/>
    <mergeCell ref="L20:M20"/>
    <mergeCell ref="L41:M41"/>
    <mergeCell ref="L42:M42"/>
    <mergeCell ref="L39:M39"/>
    <mergeCell ref="L40:M40"/>
    <mergeCell ref="L37:M37"/>
    <mergeCell ref="L38:M38"/>
    <mergeCell ref="L35:M35"/>
    <mergeCell ref="L36:M36"/>
    <mergeCell ref="L33:M33"/>
    <mergeCell ref="L34:M34"/>
    <mergeCell ref="B59:K59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54:K54"/>
    <mergeCell ref="B55:K55"/>
    <mergeCell ref="B56:K56"/>
    <mergeCell ref="B57:K57"/>
    <mergeCell ref="B58:K58"/>
    <mergeCell ref="B49:K49"/>
    <mergeCell ref="B50:K50"/>
    <mergeCell ref="B51:K51"/>
    <mergeCell ref="B52:K52"/>
    <mergeCell ref="B53:K53"/>
    <mergeCell ref="B2:D2"/>
    <mergeCell ref="E2:J2"/>
    <mergeCell ref="L2:M2"/>
    <mergeCell ref="N2:P2"/>
    <mergeCell ref="B3:D3"/>
    <mergeCell ref="E3:J3"/>
    <mergeCell ref="B10:K10"/>
    <mergeCell ref="B11:K11"/>
    <mergeCell ref="A5:R8"/>
    <mergeCell ref="B12:K12"/>
    <mergeCell ref="B13:K13"/>
    <mergeCell ref="B14:K14"/>
    <mergeCell ref="B15:K15"/>
    <mergeCell ref="B16:K16"/>
    <mergeCell ref="B17:K17"/>
    <mergeCell ref="L16:M16"/>
    <mergeCell ref="L17:M17"/>
    <mergeCell ref="B18:K18"/>
    <mergeCell ref="B19:K19"/>
    <mergeCell ref="B20:K20"/>
    <mergeCell ref="L18:M18"/>
    <mergeCell ref="L19:M19"/>
    <mergeCell ref="B21:K21"/>
    <mergeCell ref="B22:K22"/>
    <mergeCell ref="B23:K23"/>
    <mergeCell ref="L22:M22"/>
    <mergeCell ref="L23:M23"/>
    <mergeCell ref="B24:K24"/>
    <mergeCell ref="B25:K25"/>
    <mergeCell ref="B26:K26"/>
    <mergeCell ref="L24:M24"/>
    <mergeCell ref="L25:M25"/>
    <mergeCell ref="L26:M26"/>
    <mergeCell ref="L21:M21"/>
    <mergeCell ref="B27:K27"/>
    <mergeCell ref="B28:K28"/>
    <mergeCell ref="B29:K29"/>
    <mergeCell ref="L28:M28"/>
    <mergeCell ref="L29:M29"/>
    <mergeCell ref="B33:K33"/>
    <mergeCell ref="B30:K30"/>
    <mergeCell ref="B31:K31"/>
    <mergeCell ref="B32:K32"/>
    <mergeCell ref="L30:M30"/>
    <mergeCell ref="L31:M31"/>
    <mergeCell ref="L32:M32"/>
    <mergeCell ref="L27:M27"/>
  </mergeCells>
  <conditionalFormatting sqref="N2:P2">
    <cfRule type="notContainsBlanks" dxfId="177" priority="18">
      <formula>LEN(TRIM(N2))&gt;0</formula>
    </cfRule>
    <cfRule type="containsBlanks" dxfId="176" priority="25">
      <formula>LEN(TRIM(N2))=0</formula>
    </cfRule>
  </conditionalFormatting>
  <conditionalFormatting sqref="E3:J3">
    <cfRule type="notContainsBlanks" dxfId="175" priority="16">
      <formula>LEN(TRIM(E3))&gt;0</formula>
    </cfRule>
    <cfRule type="containsBlanks" dxfId="174" priority="23">
      <formula>LEN(TRIM(E3))=0</formula>
    </cfRule>
  </conditionalFormatting>
  <conditionalFormatting sqref="E2:J2">
    <cfRule type="notContainsBlanks" dxfId="173" priority="6">
      <formula>LEN(TRIM(E2))&gt;0</formula>
    </cfRule>
    <cfRule type="containsBlanks" dxfId="172" priority="7">
      <formula>LEN(TRIM(E2))=0</formula>
    </cfRule>
  </conditionalFormatting>
  <conditionalFormatting sqref="L10">
    <cfRule type="notContainsBlanks" dxfId="171" priority="4">
      <formula>LEN(TRIM(L10))&gt;0</formula>
    </cfRule>
  </conditionalFormatting>
  <conditionalFormatting sqref="L10">
    <cfRule type="containsBlanks" dxfId="170" priority="5">
      <formula>LEN(TRIM(L10))=0</formula>
    </cfRule>
  </conditionalFormatting>
  <conditionalFormatting sqref="L11:L59">
    <cfRule type="notContainsBlanks" dxfId="169" priority="1">
      <formula>LEN(TRIM(L11))&gt;0</formula>
    </cfRule>
  </conditionalFormatting>
  <conditionalFormatting sqref="L11:L59">
    <cfRule type="containsBlanks" dxfId="168" priority="2">
      <formula>LEN(TRIM(L11))=0</formula>
    </cfRule>
  </conditionalFormatting>
  <dataValidations count="2">
    <dataValidation showDropDown="1" showInputMessage="1" showErrorMessage="1" sqref="E3:J3"/>
    <dataValidation type="list" allowBlank="1" showInputMessage="1" showErrorMessage="1" sqref="L10:M59">
      <formula1>$AA$9:$AA$10</formula1>
    </dataValidation>
  </dataValidations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77"/>
  <sheetViews>
    <sheetView showGridLines="0" showRowColHeaders="0" workbookViewId="0">
      <selection activeCell="L7" sqref="L7:R7"/>
    </sheetView>
  </sheetViews>
  <sheetFormatPr defaultRowHeight="15"/>
  <cols>
    <col min="1" max="1" width="5.140625" customWidth="1"/>
    <col min="12" max="12" width="12.5703125" customWidth="1"/>
    <col min="16" max="16" width="6.28515625" customWidth="1"/>
    <col min="17" max="17" width="6.140625" customWidth="1"/>
    <col min="27" max="27" width="9.140625" hidden="1" customWidth="1"/>
    <col min="32" max="34" width="9.140625" customWidth="1"/>
  </cols>
  <sheetData>
    <row r="1" spans="1:27" ht="15.75" customHeight="1"/>
    <row r="2" spans="1:27" ht="28.5" customHeight="1">
      <c r="A2" s="142" t="s">
        <v>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1:27" ht="28.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27" ht="28.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1:27" ht="28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27" ht="15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AA6" s="3" t="s">
        <v>8</v>
      </c>
    </row>
    <row r="7" spans="1:27" ht="27.95" customHeight="1">
      <c r="A7" s="4">
        <v>1</v>
      </c>
      <c r="B7" s="136" t="s">
        <v>9</v>
      </c>
      <c r="C7" s="137"/>
      <c r="D7" s="137"/>
      <c r="E7" s="137"/>
      <c r="F7" s="137"/>
      <c r="G7" s="137"/>
      <c r="H7" s="137"/>
      <c r="I7" s="137"/>
      <c r="J7" s="137"/>
      <c r="K7" s="138"/>
      <c r="L7" s="139"/>
      <c r="M7" s="140"/>
      <c r="N7" s="140"/>
      <c r="O7" s="140"/>
      <c r="P7" s="140"/>
      <c r="Q7" s="140"/>
      <c r="R7" s="141"/>
      <c r="AA7" s="5" t="s">
        <v>10</v>
      </c>
    </row>
    <row r="8" spans="1:27" ht="27.95" customHeight="1">
      <c r="A8" s="4">
        <v>2</v>
      </c>
      <c r="B8" s="151" t="s">
        <v>11</v>
      </c>
      <c r="C8" s="152"/>
      <c r="D8" s="152"/>
      <c r="E8" s="152"/>
      <c r="F8" s="152"/>
      <c r="G8" s="152"/>
      <c r="H8" s="152"/>
      <c r="I8" s="152"/>
      <c r="J8" s="152"/>
      <c r="K8" s="153"/>
      <c r="L8" s="139"/>
      <c r="M8" s="140"/>
      <c r="N8" s="140"/>
      <c r="O8" s="140"/>
      <c r="P8" s="140"/>
      <c r="Q8" s="140"/>
      <c r="R8" s="141"/>
      <c r="AA8" s="6" t="s">
        <v>12</v>
      </c>
    </row>
    <row r="9" spans="1:27" ht="27.95" customHeight="1">
      <c r="A9" s="4">
        <v>3</v>
      </c>
      <c r="B9" s="136" t="s">
        <v>13</v>
      </c>
      <c r="C9" s="137"/>
      <c r="D9" s="137"/>
      <c r="E9" s="137"/>
      <c r="F9" s="137"/>
      <c r="G9" s="137"/>
      <c r="H9" s="137"/>
      <c r="I9" s="137"/>
      <c r="J9" s="137"/>
      <c r="K9" s="138"/>
      <c r="L9" s="139"/>
      <c r="M9" s="140"/>
      <c r="N9" s="140"/>
      <c r="O9" s="140"/>
      <c r="P9" s="140"/>
      <c r="Q9" s="140"/>
      <c r="R9" s="141"/>
      <c r="AA9" s="3" t="s">
        <v>14</v>
      </c>
    </row>
    <row r="10" spans="1:27" ht="27.95" customHeight="1">
      <c r="A10" s="4">
        <v>4</v>
      </c>
      <c r="B10" s="151" t="s">
        <v>15</v>
      </c>
      <c r="C10" s="152"/>
      <c r="D10" s="152"/>
      <c r="E10" s="152"/>
      <c r="F10" s="152"/>
      <c r="G10" s="152"/>
      <c r="H10" s="152"/>
      <c r="I10" s="152"/>
      <c r="J10" s="152"/>
      <c r="K10" s="153"/>
      <c r="L10" s="139"/>
      <c r="M10" s="140"/>
      <c r="N10" s="140"/>
      <c r="O10" s="140"/>
      <c r="P10" s="140"/>
      <c r="Q10" s="140"/>
      <c r="R10" s="141"/>
      <c r="AA10" s="5" t="s">
        <v>16</v>
      </c>
    </row>
    <row r="11" spans="1:27" ht="27.95" customHeight="1">
      <c r="A11" s="4">
        <v>5</v>
      </c>
      <c r="B11" s="136" t="s">
        <v>17</v>
      </c>
      <c r="C11" s="137"/>
      <c r="D11" s="137"/>
      <c r="E11" s="137"/>
      <c r="F11" s="137"/>
      <c r="G11" s="137"/>
      <c r="H11" s="137"/>
      <c r="I11" s="137"/>
      <c r="J11" s="137"/>
      <c r="K11" s="138"/>
      <c r="L11" s="139"/>
      <c r="M11" s="140"/>
      <c r="N11" s="140"/>
      <c r="O11" s="140"/>
      <c r="P11" s="140"/>
      <c r="Q11" s="140"/>
      <c r="R11" s="141"/>
      <c r="AA11" s="6" t="s">
        <v>18</v>
      </c>
    </row>
    <row r="12" spans="1:27" ht="27.95" customHeight="1">
      <c r="A12" s="4">
        <v>6</v>
      </c>
      <c r="B12" s="151" t="s">
        <v>19</v>
      </c>
      <c r="C12" s="152"/>
      <c r="D12" s="152"/>
      <c r="E12" s="152"/>
      <c r="F12" s="152"/>
      <c r="G12" s="152"/>
      <c r="H12" s="152"/>
      <c r="I12" s="152"/>
      <c r="J12" s="152"/>
      <c r="K12" s="153"/>
      <c r="L12" s="139"/>
      <c r="M12" s="140"/>
      <c r="N12" s="140"/>
      <c r="O12" s="140"/>
      <c r="P12" s="140"/>
      <c r="Q12" s="140"/>
      <c r="R12" s="141"/>
      <c r="AA12" s="3" t="s">
        <v>20</v>
      </c>
    </row>
    <row r="13" spans="1:27" ht="27.95" customHeight="1">
      <c r="A13" s="4">
        <v>7</v>
      </c>
      <c r="B13" s="136" t="s">
        <v>21</v>
      </c>
      <c r="C13" s="137"/>
      <c r="D13" s="137"/>
      <c r="E13" s="137"/>
      <c r="F13" s="137"/>
      <c r="G13" s="137"/>
      <c r="H13" s="137"/>
      <c r="I13" s="137"/>
      <c r="J13" s="137"/>
      <c r="K13" s="138"/>
      <c r="L13" s="139"/>
      <c r="M13" s="140"/>
      <c r="N13" s="140"/>
      <c r="O13" s="140"/>
      <c r="P13" s="140"/>
      <c r="Q13" s="140"/>
      <c r="R13" s="141"/>
      <c r="AA13" s="5" t="s">
        <v>22</v>
      </c>
    </row>
    <row r="14" spans="1:27" ht="27.95" customHeight="1">
      <c r="A14" s="4">
        <v>8</v>
      </c>
      <c r="B14" s="151" t="s">
        <v>23</v>
      </c>
      <c r="C14" s="152"/>
      <c r="D14" s="152"/>
      <c r="E14" s="152"/>
      <c r="F14" s="152"/>
      <c r="G14" s="152"/>
      <c r="H14" s="152"/>
      <c r="I14" s="152"/>
      <c r="J14" s="152"/>
      <c r="K14" s="153"/>
      <c r="L14" s="139"/>
      <c r="M14" s="140"/>
      <c r="N14" s="140"/>
      <c r="O14" s="140"/>
      <c r="P14" s="140"/>
      <c r="Q14" s="140"/>
      <c r="R14" s="141"/>
      <c r="AA14" s="6" t="s">
        <v>24</v>
      </c>
    </row>
    <row r="15" spans="1:27" ht="27.95" customHeight="1">
      <c r="A15" s="4">
        <v>9</v>
      </c>
      <c r="B15" s="136" t="s">
        <v>25</v>
      </c>
      <c r="C15" s="137"/>
      <c r="D15" s="137"/>
      <c r="E15" s="137"/>
      <c r="F15" s="137"/>
      <c r="G15" s="137"/>
      <c r="H15" s="137"/>
      <c r="I15" s="137"/>
      <c r="J15" s="137"/>
      <c r="K15" s="138"/>
      <c r="L15" s="139"/>
      <c r="M15" s="140"/>
      <c r="N15" s="140"/>
      <c r="O15" s="140"/>
      <c r="P15" s="140"/>
      <c r="Q15" s="140"/>
      <c r="R15" s="141"/>
      <c r="AA15" s="3" t="s">
        <v>26</v>
      </c>
    </row>
    <row r="16" spans="1:27" ht="27.95" customHeight="1">
      <c r="A16" s="4">
        <v>10</v>
      </c>
      <c r="B16" s="151" t="s">
        <v>27</v>
      </c>
      <c r="C16" s="152"/>
      <c r="D16" s="152"/>
      <c r="E16" s="152"/>
      <c r="F16" s="152"/>
      <c r="G16" s="152"/>
      <c r="H16" s="152"/>
      <c r="I16" s="152"/>
      <c r="J16" s="152"/>
      <c r="K16" s="153"/>
      <c r="L16" s="139"/>
      <c r="M16" s="140"/>
      <c r="N16" s="140"/>
      <c r="O16" s="140"/>
      <c r="P16" s="140"/>
      <c r="Q16" s="140"/>
      <c r="R16" s="141"/>
      <c r="AA16" s="5" t="s">
        <v>28</v>
      </c>
    </row>
    <row r="17" spans="1:27" ht="27.95" customHeight="1">
      <c r="A17" s="4">
        <v>11</v>
      </c>
      <c r="B17" s="136" t="s">
        <v>29</v>
      </c>
      <c r="C17" s="137"/>
      <c r="D17" s="137"/>
      <c r="E17" s="137"/>
      <c r="F17" s="137"/>
      <c r="G17" s="137"/>
      <c r="H17" s="137"/>
      <c r="I17" s="137"/>
      <c r="J17" s="137"/>
      <c r="K17" s="138"/>
      <c r="L17" s="139"/>
      <c r="M17" s="140"/>
      <c r="N17" s="140"/>
      <c r="O17" s="140"/>
      <c r="P17" s="140"/>
      <c r="Q17" s="140"/>
      <c r="R17" s="141"/>
      <c r="AA17" s="6" t="s">
        <v>30</v>
      </c>
    </row>
    <row r="18" spans="1:27" ht="27.95" customHeight="1">
      <c r="A18" s="4">
        <v>12</v>
      </c>
      <c r="B18" s="151" t="s">
        <v>31</v>
      </c>
      <c r="C18" s="152"/>
      <c r="D18" s="152"/>
      <c r="E18" s="152"/>
      <c r="F18" s="152"/>
      <c r="G18" s="152"/>
      <c r="H18" s="152"/>
      <c r="I18" s="152"/>
      <c r="J18" s="152"/>
      <c r="K18" s="153"/>
      <c r="L18" s="139"/>
      <c r="M18" s="140"/>
      <c r="N18" s="140"/>
      <c r="O18" s="140"/>
      <c r="P18" s="140"/>
      <c r="Q18" s="140"/>
      <c r="R18" s="141"/>
      <c r="AA18" s="3" t="s">
        <v>32</v>
      </c>
    </row>
    <row r="19" spans="1:27" ht="27.95" customHeight="1">
      <c r="A19" s="4">
        <v>13</v>
      </c>
      <c r="B19" s="136" t="s">
        <v>33</v>
      </c>
      <c r="C19" s="137"/>
      <c r="D19" s="137"/>
      <c r="E19" s="137"/>
      <c r="F19" s="137"/>
      <c r="G19" s="137"/>
      <c r="H19" s="137"/>
      <c r="I19" s="137"/>
      <c r="J19" s="137"/>
      <c r="K19" s="138"/>
      <c r="L19" s="139"/>
      <c r="M19" s="140"/>
      <c r="N19" s="140"/>
      <c r="O19" s="140"/>
      <c r="P19" s="140"/>
      <c r="Q19" s="140"/>
      <c r="R19" s="141"/>
      <c r="AA19" s="5" t="s">
        <v>34</v>
      </c>
    </row>
    <row r="20" spans="1:27" ht="27.95" customHeight="1">
      <c r="A20" s="4">
        <v>14</v>
      </c>
      <c r="B20" s="151" t="s">
        <v>35</v>
      </c>
      <c r="C20" s="152"/>
      <c r="D20" s="152"/>
      <c r="E20" s="152"/>
      <c r="F20" s="152"/>
      <c r="G20" s="152"/>
      <c r="H20" s="152"/>
      <c r="I20" s="152"/>
      <c r="J20" s="152"/>
      <c r="K20" s="153"/>
      <c r="L20" s="139"/>
      <c r="M20" s="140"/>
      <c r="N20" s="140"/>
      <c r="O20" s="140"/>
      <c r="P20" s="140"/>
      <c r="Q20" s="140"/>
      <c r="R20" s="141"/>
      <c r="AA20" s="6" t="s">
        <v>36</v>
      </c>
    </row>
    <row r="21" spans="1:27" ht="27.95" customHeight="1">
      <c r="A21" s="4">
        <v>15</v>
      </c>
      <c r="B21" s="136" t="s">
        <v>37</v>
      </c>
      <c r="C21" s="137"/>
      <c r="D21" s="137"/>
      <c r="E21" s="137"/>
      <c r="F21" s="137"/>
      <c r="G21" s="137"/>
      <c r="H21" s="137"/>
      <c r="I21" s="137"/>
      <c r="J21" s="137"/>
      <c r="K21" s="138"/>
      <c r="L21" s="139"/>
      <c r="M21" s="140"/>
      <c r="N21" s="140"/>
      <c r="O21" s="140"/>
      <c r="P21" s="140"/>
      <c r="Q21" s="140"/>
      <c r="R21" s="141"/>
      <c r="AA21" s="7" t="s">
        <v>38</v>
      </c>
    </row>
    <row r="22" spans="1:27" ht="27.95" customHeight="1">
      <c r="A22" s="4">
        <v>16</v>
      </c>
      <c r="B22" s="151" t="s">
        <v>39</v>
      </c>
      <c r="C22" s="152"/>
      <c r="D22" s="152"/>
      <c r="E22" s="152"/>
      <c r="F22" s="152"/>
      <c r="G22" s="152"/>
      <c r="H22" s="152"/>
      <c r="I22" s="152"/>
      <c r="J22" s="152"/>
      <c r="K22" s="153"/>
      <c r="L22" s="139"/>
      <c r="M22" s="140"/>
      <c r="N22" s="140"/>
      <c r="O22" s="140"/>
      <c r="P22" s="140"/>
      <c r="Q22" s="140"/>
      <c r="R22" s="141"/>
      <c r="AA22" s="8" t="s">
        <v>40</v>
      </c>
    </row>
    <row r="23" spans="1:27" ht="27.95" customHeight="1">
      <c r="A23" s="4">
        <v>17</v>
      </c>
      <c r="B23" s="136" t="s">
        <v>41</v>
      </c>
      <c r="C23" s="137"/>
      <c r="D23" s="137"/>
      <c r="E23" s="137"/>
      <c r="F23" s="137"/>
      <c r="G23" s="137"/>
      <c r="H23" s="137"/>
      <c r="I23" s="137"/>
      <c r="J23" s="137"/>
      <c r="K23" s="138"/>
      <c r="L23" s="139"/>
      <c r="M23" s="140"/>
      <c r="N23" s="140"/>
      <c r="O23" s="140"/>
      <c r="P23" s="140"/>
      <c r="Q23" s="140"/>
      <c r="R23" s="141"/>
      <c r="AA23" s="9" t="s">
        <v>42</v>
      </c>
    </row>
    <row r="24" spans="1:27" ht="27.95" customHeight="1">
      <c r="A24" s="4">
        <v>18</v>
      </c>
      <c r="B24" s="151" t="s">
        <v>43</v>
      </c>
      <c r="C24" s="152"/>
      <c r="D24" s="152"/>
      <c r="E24" s="152"/>
      <c r="F24" s="152"/>
      <c r="G24" s="152"/>
      <c r="H24" s="152"/>
      <c r="I24" s="152"/>
      <c r="J24" s="152"/>
      <c r="K24" s="153"/>
      <c r="L24" s="139"/>
      <c r="M24" s="140"/>
      <c r="N24" s="140"/>
      <c r="O24" s="140"/>
      <c r="P24" s="140"/>
      <c r="Q24" s="140"/>
      <c r="R24" s="141"/>
      <c r="AA24" s="7" t="s">
        <v>44</v>
      </c>
    </row>
    <row r="25" spans="1:27" ht="27.95" customHeight="1">
      <c r="A25" s="4">
        <v>19</v>
      </c>
      <c r="B25" s="136" t="s">
        <v>45</v>
      </c>
      <c r="C25" s="137"/>
      <c r="D25" s="137"/>
      <c r="E25" s="137"/>
      <c r="F25" s="137"/>
      <c r="G25" s="137"/>
      <c r="H25" s="137"/>
      <c r="I25" s="137"/>
      <c r="J25" s="137"/>
      <c r="K25" s="138"/>
      <c r="L25" s="139"/>
      <c r="M25" s="140"/>
      <c r="N25" s="140"/>
      <c r="O25" s="140"/>
      <c r="P25" s="140"/>
      <c r="Q25" s="140"/>
      <c r="R25" s="141"/>
      <c r="AA25" s="8" t="s">
        <v>46</v>
      </c>
    </row>
    <row r="26" spans="1:27" ht="27.95" customHeight="1">
      <c r="A26" s="4">
        <v>20</v>
      </c>
      <c r="B26" s="151" t="s">
        <v>47</v>
      </c>
      <c r="C26" s="152"/>
      <c r="D26" s="152"/>
      <c r="E26" s="152"/>
      <c r="F26" s="152"/>
      <c r="G26" s="152"/>
      <c r="H26" s="152"/>
      <c r="I26" s="152"/>
      <c r="J26" s="152"/>
      <c r="K26" s="153"/>
      <c r="L26" s="139"/>
      <c r="M26" s="140"/>
      <c r="N26" s="140"/>
      <c r="O26" s="140"/>
      <c r="P26" s="140"/>
      <c r="Q26" s="140"/>
      <c r="R26" s="141"/>
      <c r="AA26" s="9" t="s">
        <v>48</v>
      </c>
    </row>
    <row r="27" spans="1:27" ht="27.95" customHeight="1">
      <c r="A27" s="4">
        <v>21</v>
      </c>
      <c r="B27" s="136" t="s">
        <v>49</v>
      </c>
      <c r="C27" s="137"/>
      <c r="D27" s="137"/>
      <c r="E27" s="137"/>
      <c r="F27" s="137"/>
      <c r="G27" s="137"/>
      <c r="H27" s="137"/>
      <c r="I27" s="137"/>
      <c r="J27" s="137"/>
      <c r="K27" s="138"/>
      <c r="L27" s="139"/>
      <c r="M27" s="140"/>
      <c r="N27" s="140"/>
      <c r="O27" s="140"/>
      <c r="P27" s="140"/>
      <c r="Q27" s="140"/>
      <c r="R27" s="141"/>
      <c r="AA27" s="7" t="s">
        <v>50</v>
      </c>
    </row>
    <row r="28" spans="1:27" ht="27.95" customHeight="1">
      <c r="A28" s="4">
        <v>22</v>
      </c>
      <c r="B28" s="151" t="s">
        <v>51</v>
      </c>
      <c r="C28" s="152"/>
      <c r="D28" s="152"/>
      <c r="E28" s="152"/>
      <c r="F28" s="152"/>
      <c r="G28" s="152"/>
      <c r="H28" s="152"/>
      <c r="I28" s="152"/>
      <c r="J28" s="152"/>
      <c r="K28" s="153"/>
      <c r="L28" s="139"/>
      <c r="M28" s="140"/>
      <c r="N28" s="140"/>
      <c r="O28" s="140"/>
      <c r="P28" s="140"/>
      <c r="Q28" s="140"/>
      <c r="R28" s="141"/>
      <c r="AA28" s="8" t="s">
        <v>52</v>
      </c>
    </row>
    <row r="29" spans="1:27" ht="27.95" customHeight="1">
      <c r="A29" s="4">
        <v>23</v>
      </c>
      <c r="B29" s="136" t="s">
        <v>53</v>
      </c>
      <c r="C29" s="137"/>
      <c r="D29" s="137"/>
      <c r="E29" s="137"/>
      <c r="F29" s="137"/>
      <c r="G29" s="137"/>
      <c r="H29" s="137"/>
      <c r="I29" s="137"/>
      <c r="J29" s="137"/>
      <c r="K29" s="138"/>
      <c r="L29" s="139"/>
      <c r="M29" s="140"/>
      <c r="N29" s="140"/>
      <c r="O29" s="140"/>
      <c r="P29" s="140"/>
      <c r="Q29" s="140"/>
      <c r="R29" s="141"/>
      <c r="AA29" s="9" t="s">
        <v>54</v>
      </c>
    </row>
    <row r="30" spans="1:27" ht="27.95" customHeight="1">
      <c r="A30" s="4">
        <v>24</v>
      </c>
      <c r="B30" s="151" t="s">
        <v>55</v>
      </c>
      <c r="C30" s="152"/>
      <c r="D30" s="152"/>
      <c r="E30" s="152"/>
      <c r="F30" s="152"/>
      <c r="G30" s="152"/>
      <c r="H30" s="152"/>
      <c r="I30" s="152"/>
      <c r="J30" s="152"/>
      <c r="K30" s="153"/>
      <c r="L30" s="139"/>
      <c r="M30" s="140"/>
      <c r="N30" s="140"/>
      <c r="O30" s="140"/>
      <c r="P30" s="140"/>
      <c r="Q30" s="140"/>
      <c r="R30" s="141"/>
      <c r="AA30" s="7" t="s">
        <v>56</v>
      </c>
    </row>
    <row r="31" spans="1:27" ht="24" customHeight="1">
      <c r="M31" s="2"/>
      <c r="N31" s="2"/>
      <c r="O31" s="2"/>
      <c r="P31" s="2"/>
      <c r="Q31" s="2"/>
      <c r="R31" s="2"/>
      <c r="AA31" s="8" t="s">
        <v>57</v>
      </c>
    </row>
    <row r="32" spans="1:27" ht="24" customHeight="1">
      <c r="M32" s="2"/>
      <c r="N32" s="2"/>
      <c r="O32" s="2"/>
      <c r="P32" s="2"/>
      <c r="Q32" s="2"/>
      <c r="R32" s="2"/>
      <c r="AA32" s="9" t="s">
        <v>58</v>
      </c>
    </row>
    <row r="33" spans="13:27" ht="24" customHeight="1">
      <c r="M33" s="2"/>
      <c r="N33" s="2"/>
      <c r="O33" s="2"/>
      <c r="P33" s="2"/>
      <c r="Q33" s="2"/>
      <c r="R33" s="2"/>
      <c r="AA33" s="7" t="s">
        <v>59</v>
      </c>
    </row>
    <row r="34" spans="13:27" ht="24" customHeight="1">
      <c r="M34" s="2"/>
      <c r="N34" s="2"/>
      <c r="O34" s="2"/>
      <c r="P34" s="2"/>
      <c r="Q34" s="2"/>
      <c r="R34" s="2"/>
      <c r="AA34" s="8" t="s">
        <v>60</v>
      </c>
    </row>
    <row r="35" spans="13:27" ht="24" customHeight="1">
      <c r="M35" s="2"/>
      <c r="N35" s="2"/>
      <c r="O35" s="2"/>
      <c r="P35" s="2"/>
      <c r="Q35" s="2"/>
      <c r="R35" s="2"/>
      <c r="AA35" s="9" t="s">
        <v>61</v>
      </c>
    </row>
    <row r="36" spans="13:27" ht="24" customHeight="1">
      <c r="M36" s="2"/>
      <c r="N36" s="2"/>
      <c r="O36" s="2"/>
      <c r="P36" s="2"/>
      <c r="Q36" s="2"/>
      <c r="R36" s="2"/>
      <c r="AA36" s="7" t="s">
        <v>62</v>
      </c>
    </row>
    <row r="37" spans="13:27" ht="24" customHeight="1">
      <c r="M37" s="2"/>
      <c r="N37" s="2"/>
      <c r="O37" s="2"/>
      <c r="P37" s="2"/>
      <c r="Q37" s="2"/>
      <c r="R37" s="2"/>
      <c r="AA37" s="8" t="s">
        <v>63</v>
      </c>
    </row>
    <row r="38" spans="13:27" ht="24" customHeight="1">
      <c r="M38" s="2"/>
      <c r="N38" s="2"/>
      <c r="O38" s="2"/>
      <c r="P38" s="2"/>
      <c r="Q38" s="2"/>
      <c r="R38" s="2"/>
      <c r="AA38" s="9" t="s">
        <v>64</v>
      </c>
    </row>
    <row r="39" spans="13:27" ht="24" customHeight="1">
      <c r="M39" s="2"/>
      <c r="N39" s="2"/>
      <c r="O39" s="2"/>
      <c r="P39" s="2"/>
      <c r="Q39" s="2"/>
      <c r="R39" s="2"/>
      <c r="AA39" s="7" t="s">
        <v>65</v>
      </c>
    </row>
    <row r="40" spans="13:27" ht="24" customHeight="1">
      <c r="M40" s="2"/>
      <c r="N40" s="2"/>
      <c r="O40" s="2"/>
      <c r="P40" s="2"/>
      <c r="Q40" s="2"/>
      <c r="R40" s="2"/>
      <c r="AA40" s="8" t="s">
        <v>66</v>
      </c>
    </row>
    <row r="41" spans="13:27" ht="24" customHeight="1">
      <c r="M41" s="2"/>
      <c r="N41" s="2"/>
      <c r="O41" s="2"/>
      <c r="P41" s="2"/>
      <c r="Q41" s="2"/>
      <c r="R41" s="2"/>
      <c r="AA41" s="9" t="s">
        <v>67</v>
      </c>
    </row>
    <row r="42" spans="13:27" ht="24" customHeight="1">
      <c r="M42" s="2"/>
      <c r="N42" s="2"/>
      <c r="O42" s="2"/>
      <c r="P42" s="2"/>
      <c r="Q42" s="2"/>
      <c r="R42" s="2"/>
      <c r="AA42" s="7" t="s">
        <v>68</v>
      </c>
    </row>
    <row r="43" spans="13:27" ht="24" customHeight="1">
      <c r="M43" s="2"/>
      <c r="N43" s="2"/>
      <c r="O43" s="2"/>
      <c r="P43" s="2"/>
      <c r="Q43" s="2"/>
      <c r="R43" s="2"/>
      <c r="AA43" s="8" t="s">
        <v>69</v>
      </c>
    </row>
    <row r="44" spans="13:27" ht="24" customHeight="1">
      <c r="M44" s="2"/>
      <c r="N44" s="2"/>
      <c r="O44" s="2"/>
      <c r="P44" s="2"/>
      <c r="Q44" s="2"/>
      <c r="R44" s="2"/>
      <c r="AA44" s="9" t="s">
        <v>70</v>
      </c>
    </row>
    <row r="45" spans="13:27" ht="24" customHeight="1">
      <c r="M45" s="2"/>
      <c r="N45" s="2"/>
      <c r="O45" s="2"/>
      <c r="P45" s="2"/>
      <c r="Q45" s="2"/>
      <c r="R45" s="2"/>
      <c r="AA45" s="7" t="s">
        <v>71</v>
      </c>
    </row>
    <row r="46" spans="13:27" ht="24" customHeight="1">
      <c r="M46" s="2"/>
      <c r="N46" s="2"/>
      <c r="O46" s="2"/>
      <c r="P46" s="2"/>
      <c r="Q46" s="2"/>
      <c r="R46" s="2" t="s">
        <v>564</v>
      </c>
      <c r="AA46" s="8" t="s">
        <v>72</v>
      </c>
    </row>
    <row r="47" spans="13:27">
      <c r="AA47" s="9" t="s">
        <v>73</v>
      </c>
    </row>
    <row r="48" spans="13:27">
      <c r="AA48" s="7" t="s">
        <v>74</v>
      </c>
    </row>
    <row r="49" spans="27:27">
      <c r="AA49" s="8" t="s">
        <v>75</v>
      </c>
    </row>
    <row r="50" spans="27:27">
      <c r="AA50" s="9" t="s">
        <v>76</v>
      </c>
    </row>
    <row r="51" spans="27:27">
      <c r="AA51" s="7" t="s">
        <v>77</v>
      </c>
    </row>
    <row r="52" spans="27:27">
      <c r="AA52" s="8" t="s">
        <v>78</v>
      </c>
    </row>
    <row r="53" spans="27:27">
      <c r="AA53" s="9" t="s">
        <v>79</v>
      </c>
    </row>
    <row r="54" spans="27:27">
      <c r="AA54" s="7" t="s">
        <v>80</v>
      </c>
    </row>
    <row r="55" spans="27:27">
      <c r="AA55" s="8" t="s">
        <v>81</v>
      </c>
    </row>
    <row r="56" spans="27:27">
      <c r="AA56" s="9" t="s">
        <v>82</v>
      </c>
    </row>
    <row r="57" spans="27:27">
      <c r="AA57" s="7" t="s">
        <v>83</v>
      </c>
    </row>
    <row r="58" spans="27:27">
      <c r="AA58" s="8" t="s">
        <v>84</v>
      </c>
    </row>
    <row r="59" spans="27:27">
      <c r="AA59" s="9" t="s">
        <v>85</v>
      </c>
    </row>
    <row r="60" spans="27:27">
      <c r="AA60" s="7" t="s">
        <v>86</v>
      </c>
    </row>
    <row r="61" spans="27:27">
      <c r="AA61" s="8" t="s">
        <v>87</v>
      </c>
    </row>
    <row r="62" spans="27:27">
      <c r="AA62" s="9" t="s">
        <v>88</v>
      </c>
    </row>
    <row r="63" spans="27:27">
      <c r="AA63" t="s">
        <v>89</v>
      </c>
    </row>
    <row r="64" spans="27:27">
      <c r="AA64" t="s">
        <v>90</v>
      </c>
    </row>
    <row r="65" spans="27:27">
      <c r="AA65" t="s">
        <v>91</v>
      </c>
    </row>
    <row r="66" spans="27:27">
      <c r="AA66" t="s">
        <v>92</v>
      </c>
    </row>
    <row r="67" spans="27:27">
      <c r="AA67" t="s">
        <v>93</v>
      </c>
    </row>
    <row r="68" spans="27:27">
      <c r="AA68" t="s">
        <v>94</v>
      </c>
    </row>
    <row r="69" spans="27:27">
      <c r="AA69" t="s">
        <v>95</v>
      </c>
    </row>
    <row r="70" spans="27:27">
      <c r="AA70" t="s">
        <v>96</v>
      </c>
    </row>
    <row r="71" spans="27:27">
      <c r="AA71" t="s">
        <v>97</v>
      </c>
    </row>
    <row r="72" spans="27:27">
      <c r="AA72" t="s">
        <v>98</v>
      </c>
    </row>
    <row r="73" spans="27:27">
      <c r="AA73" t="s">
        <v>99</v>
      </c>
    </row>
    <row r="74" spans="27:27">
      <c r="AA74" t="s">
        <v>100</v>
      </c>
    </row>
    <row r="75" spans="27:27">
      <c r="AA75" t="s">
        <v>101</v>
      </c>
    </row>
    <row r="76" spans="27:27">
      <c r="AA76" t="s">
        <v>102</v>
      </c>
    </row>
    <row r="77" spans="27:27">
      <c r="AA77" t="s">
        <v>103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49">
    <mergeCell ref="B28:K28"/>
    <mergeCell ref="L28:R28"/>
    <mergeCell ref="B29:K29"/>
    <mergeCell ref="L29:R29"/>
    <mergeCell ref="B30:K30"/>
    <mergeCell ref="L30:R30"/>
    <mergeCell ref="B25:K25"/>
    <mergeCell ref="L25:R25"/>
    <mergeCell ref="B26:K26"/>
    <mergeCell ref="L26:R26"/>
    <mergeCell ref="B27:K27"/>
    <mergeCell ref="L27:R27"/>
    <mergeCell ref="B22:K22"/>
    <mergeCell ref="L22:R22"/>
    <mergeCell ref="B23:K23"/>
    <mergeCell ref="L23:R23"/>
    <mergeCell ref="B24:K24"/>
    <mergeCell ref="L24:R24"/>
    <mergeCell ref="B19:K19"/>
    <mergeCell ref="L19:R19"/>
    <mergeCell ref="B20:K20"/>
    <mergeCell ref="L20:R20"/>
    <mergeCell ref="B21:K21"/>
    <mergeCell ref="L21:R21"/>
    <mergeCell ref="B16:K16"/>
    <mergeCell ref="L16:R16"/>
    <mergeCell ref="B17:K17"/>
    <mergeCell ref="L17:R17"/>
    <mergeCell ref="B18:K18"/>
    <mergeCell ref="L18:R18"/>
    <mergeCell ref="B13:K13"/>
    <mergeCell ref="L13:R13"/>
    <mergeCell ref="B14:K14"/>
    <mergeCell ref="L14:R14"/>
    <mergeCell ref="B15:K15"/>
    <mergeCell ref="L15:R15"/>
    <mergeCell ref="B10:K10"/>
    <mergeCell ref="L10:R10"/>
    <mergeCell ref="B11:K11"/>
    <mergeCell ref="L11:R11"/>
    <mergeCell ref="B12:K12"/>
    <mergeCell ref="L12:R12"/>
    <mergeCell ref="B9:K9"/>
    <mergeCell ref="L9:R9"/>
    <mergeCell ref="A2:R5"/>
    <mergeCell ref="B7:K7"/>
    <mergeCell ref="L7:R7"/>
    <mergeCell ref="B8:K8"/>
    <mergeCell ref="L8:R8"/>
  </mergeCells>
  <conditionalFormatting sqref="L7:R30">
    <cfRule type="containsBlanks" dxfId="156" priority="3">
      <formula>LEN(TRIM(L7))=0</formula>
    </cfRule>
    <cfRule type="notContainsBlanks" dxfId="155" priority="4">
      <formula>LEN(TRIM(L7))&gt;0</formula>
    </cfRule>
  </conditionalFormatting>
  <dataValidations count="24">
    <dataValidation type="list" allowBlank="1" showErrorMessage="1" promptTitle="Подсказка" prompt="1 - почти никогда&#10;2 - иногда&#10;3 - часто&#10;4 - почти всегда" sqref="L7">
      <formula1>$AA$6:$AA$8</formula1>
    </dataValidation>
    <dataValidation type="list" allowBlank="1" showErrorMessage="1" promptTitle="Подсказка" prompt="1 - почти никогда&#10;2 - иногда&#10;3 - часто&#10;4 - почти всегда" sqref="L8">
      <formula1>$AA$9:$AA$11</formula1>
    </dataValidation>
    <dataValidation type="list" allowBlank="1" showErrorMessage="1" promptTitle="Подсказка" prompt="1 - почти никогда&#10;2 - иногда&#10;3 - часто&#10;4 - почти всегда" sqref="L9:R9">
      <formula1>$AA$12:$AA$14</formula1>
    </dataValidation>
    <dataValidation type="list" allowBlank="1" showErrorMessage="1" promptTitle="Подсказка" prompt="1 - почти никогда&#10;2 - иногда&#10;3 - часто&#10;4 - почти всегда" sqref="L10:R10">
      <formula1>$AA$15:$AA$17</formula1>
    </dataValidation>
    <dataValidation type="list" allowBlank="1" showErrorMessage="1" promptTitle="Подсказка" prompt="1 - почти никогда&#10;2 - иногда&#10;3 - часто&#10;4 - почти всегда" sqref="L11:R11">
      <formula1>$AA$18:$AA$20</formula1>
    </dataValidation>
    <dataValidation type="list" allowBlank="1" showErrorMessage="1" promptTitle="Подсказка" prompt="1 - почти никогда&#10;2 - иногда&#10;3 - часто&#10;4 - почти всегда" sqref="L12:R12">
      <formula1>$AA$21:$AA$23</formula1>
    </dataValidation>
    <dataValidation type="list" allowBlank="1" showErrorMessage="1" promptTitle="Подсказка" prompt="1 - почти никогда&#10;2 - иногда&#10;3 - часто&#10;4 - почти всегда" sqref="L13:R13">
      <formula1>$AA$24:$AA$26</formula1>
    </dataValidation>
    <dataValidation type="list" allowBlank="1" showErrorMessage="1" promptTitle="Подсказка" prompt="1 - почти никогда&#10;2 - иногда&#10;3 - часто&#10;4 - почти всегда" sqref="L14:R14">
      <formula1>$AA$27:$AA$29</formula1>
    </dataValidation>
    <dataValidation type="list" allowBlank="1" showErrorMessage="1" promptTitle="Подсказка" prompt="1 - почти никогда&#10;2 - иногда&#10;3 - часто&#10;4 - почти всегда" sqref="L15:R15">
      <formula1>$AA$30:$AA$32</formula1>
    </dataValidation>
    <dataValidation type="list" allowBlank="1" showErrorMessage="1" promptTitle="Подсказка" prompt="1 - почти никогда&#10;2 - иногда&#10;3 - часто&#10;4 - почти всегда" sqref="L16:R16">
      <formula1>$AA$33:$AA$35</formula1>
    </dataValidation>
    <dataValidation type="list" allowBlank="1" showErrorMessage="1" promptTitle="Подсказка" prompt="1 - почти никогда&#10;2 - иногда&#10;3 - часто&#10;4 - почти всегда" sqref="L17:R17">
      <formula1>$AA$36:$AA$38</formula1>
    </dataValidation>
    <dataValidation type="list" allowBlank="1" showErrorMessage="1" promptTitle="Подсказка" prompt="1 - почти никогда&#10;2 - иногда&#10;3 - часто&#10;4 - почти всегда" sqref="L18:R18">
      <formula1>$AA$39:$AA$41</formula1>
    </dataValidation>
    <dataValidation type="list" allowBlank="1" showErrorMessage="1" promptTitle="Подсказка" prompt="1 - почти никогда&#10;2 - иногда&#10;3 - часто&#10;4 - почти всегда" sqref="L19:R19">
      <formula1>$AA$42:$AA$44</formula1>
    </dataValidation>
    <dataValidation type="list" allowBlank="1" showErrorMessage="1" promptTitle="Подсказка" prompt="1 - почти никогда&#10;2 - иногда&#10;3 - часто&#10;4 - почти всегда" sqref="L20:R20">
      <formula1>$AA$45:$AA$47</formula1>
    </dataValidation>
    <dataValidation type="list" allowBlank="1" showErrorMessage="1" promptTitle="Подсказка" prompt="1 - почти никогда&#10;2 - иногда&#10;3 - часто&#10;4 - почти всегда" sqref="L21:R21">
      <formula1>$AA$48:$AA$50</formula1>
    </dataValidation>
    <dataValidation type="list" allowBlank="1" showErrorMessage="1" promptTitle="Подсказка" prompt="1 - почти никогда&#10;2 - иногда&#10;3 - часто&#10;4 - почти всегда" sqref="L22:R22">
      <formula1>$AA$51:$AA$53</formula1>
    </dataValidation>
    <dataValidation type="list" allowBlank="1" showErrorMessage="1" promptTitle="Подсказка" prompt="1 - почти никогда&#10;2 - иногда&#10;3 - часто&#10;4 - почти всегда" sqref="L23:R23">
      <formula1>$AA$54:$AA$56</formula1>
    </dataValidation>
    <dataValidation type="list" allowBlank="1" showErrorMessage="1" promptTitle="Подсказка" prompt="1 - почти никогда&#10;2 - иногда&#10;3 - часто&#10;4 - почти всегда" sqref="L24:R24">
      <formula1>$AA$57:$AA$59</formula1>
    </dataValidation>
    <dataValidation type="list" allowBlank="1" showErrorMessage="1" promptTitle="Подсказка" prompt="1 - почти никогда&#10;2 - иногда&#10;3 - часто&#10;4 - почти всегда" sqref="L25:R25">
      <formula1>$AA$60:$AA$62</formula1>
    </dataValidation>
    <dataValidation type="list" allowBlank="1" showErrorMessage="1" promptTitle="Подсказка" prompt="1 - почти никогда&#10;2 - иногда&#10;3 - часто&#10;4 - почти всегда" sqref="L26:R26">
      <formula1>$AA$63:$AA$65</formula1>
    </dataValidation>
    <dataValidation type="list" allowBlank="1" showErrorMessage="1" promptTitle="Подсказка" prompt="1 - почти никогда&#10;2 - иногда&#10;3 - часто&#10;4 - почти всегда" sqref="L27:R27">
      <formula1>$AA$66:$AA$68</formula1>
    </dataValidation>
    <dataValidation type="list" allowBlank="1" showErrorMessage="1" promptTitle="Подсказка" prompt="1 - почти никогда&#10;2 - иногда&#10;3 - часто&#10;4 - почти всегда" sqref="L28:R28">
      <formula1>$AA$69:$AA$71</formula1>
    </dataValidation>
    <dataValidation type="list" allowBlank="1" showErrorMessage="1" promptTitle="Подсказка" prompt="1 - почти никогда&#10;2 - иногда&#10;3 - часто&#10;4 - почти всегда" sqref="L29:R29">
      <formula1>$AA$72:$AA$74</formula1>
    </dataValidation>
    <dataValidation type="list" allowBlank="1" showErrorMessage="1" promptTitle="Подсказка" prompt="1 - почти никогда&#10;2 - иногда&#10;3 - часто&#10;4 - почти всегда" sqref="L30:R30">
      <formula1>$AA$75:$AA$77</formula1>
    </dataValidation>
  </dataValidations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1"/>
  <sheetViews>
    <sheetView zoomScale="70" zoomScaleNormal="70" workbookViewId="0">
      <selection activeCell="P27" sqref="P27"/>
    </sheetView>
  </sheetViews>
  <sheetFormatPr defaultRowHeight="15"/>
  <cols>
    <col min="1" max="7" width="10.85546875" customWidth="1"/>
    <col min="8" max="8" width="8.140625" customWidth="1"/>
    <col min="9" max="9" width="8.42578125" customWidth="1"/>
    <col min="10" max="10" width="12" customWidth="1"/>
    <col min="11" max="12" width="10.5703125" customWidth="1"/>
    <col min="13" max="13" width="9.5703125" customWidth="1"/>
    <col min="14" max="14" width="9.7109375" customWidth="1"/>
    <col min="15" max="15" width="9.85546875" customWidth="1"/>
  </cols>
  <sheetData>
    <row r="1" spans="1:49" ht="26.25">
      <c r="A1" s="154" t="s">
        <v>104</v>
      </c>
      <c r="B1" s="154"/>
      <c r="C1" s="154"/>
      <c r="D1" s="154"/>
      <c r="E1" s="154"/>
      <c r="F1" s="154"/>
      <c r="G1" s="154"/>
      <c r="J1" s="154" t="s">
        <v>105</v>
      </c>
      <c r="K1" s="154"/>
      <c r="L1" s="154"/>
      <c r="M1" s="154"/>
      <c r="N1" s="154"/>
      <c r="O1" s="154"/>
      <c r="P1" s="154"/>
    </row>
    <row r="2" spans="1:49" ht="28.5">
      <c r="A2" s="10"/>
      <c r="B2" s="10" t="s">
        <v>106</v>
      </c>
      <c r="C2" s="10" t="s">
        <v>107</v>
      </c>
      <c r="D2" s="10" t="s">
        <v>108</v>
      </c>
      <c r="E2" s="10" t="s">
        <v>109</v>
      </c>
      <c r="F2" s="10" t="s">
        <v>110</v>
      </c>
      <c r="G2" s="10" t="s">
        <v>111</v>
      </c>
      <c r="J2" s="10"/>
      <c r="K2" s="10" t="s">
        <v>106</v>
      </c>
      <c r="L2" s="10" t="s">
        <v>107</v>
      </c>
      <c r="M2" s="10" t="s">
        <v>108</v>
      </c>
      <c r="N2" s="10" t="s">
        <v>109</v>
      </c>
      <c r="O2" s="10" t="s">
        <v>110</v>
      </c>
      <c r="P2" s="10" t="s">
        <v>111</v>
      </c>
      <c r="R2" s="155" t="s">
        <v>112</v>
      </c>
      <c r="S2" s="155"/>
      <c r="T2" s="155"/>
      <c r="U2" s="155"/>
      <c r="V2" s="155"/>
      <c r="W2" s="155"/>
      <c r="X2" s="155"/>
      <c r="Y2" s="155"/>
      <c r="Z2" s="11">
        <f>K27</f>
        <v>0</v>
      </c>
      <c r="AA2" s="156" t="str">
        <f>IF(AND(Z2&gt;=0,Z2&lt;=3),"Профессиональная склонность не выражена",IF(AND(Z2&gt;=4,Z2&lt;=6),"Cлабо выраженная профессиональная склонность",IF(AND(Z2&gt;=7,Z2&lt;=9),"Склонность к определенному виду деятельности",IF(AND(Z2&gt;=10,Z2&lt;=12),"Ярко выраженная профессиональная склонность"))))</f>
        <v>Профессиональная склонность не выражена</v>
      </c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49" ht="28.5">
      <c r="A3" s="12">
        <v>1</v>
      </c>
      <c r="B3" s="13" t="s">
        <v>113</v>
      </c>
      <c r="C3" s="14"/>
      <c r="D3" s="14"/>
      <c r="E3" s="13" t="s">
        <v>114</v>
      </c>
      <c r="F3" s="14"/>
      <c r="G3" s="13" t="s">
        <v>115</v>
      </c>
      <c r="J3" s="12">
        <v>1</v>
      </c>
      <c r="K3" s="13">
        <f>IF('Проф. склонности'!L7='Проф. склонности'!AA6,"а",)</f>
        <v>0</v>
      </c>
      <c r="L3" s="13"/>
      <c r="M3" s="13"/>
      <c r="N3" s="13">
        <f>IF('Проф. склонности'!L8='Проф. склонности'!AA7,"б",)</f>
        <v>0</v>
      </c>
      <c r="O3" s="13"/>
      <c r="P3" s="13">
        <f>IF('Проф. склонности'!L8='Проф. склонности'!AA8,"в",)</f>
        <v>0</v>
      </c>
      <c r="R3" s="155" t="s">
        <v>116</v>
      </c>
      <c r="S3" s="155"/>
      <c r="T3" s="155"/>
      <c r="U3" s="155"/>
      <c r="V3" s="155"/>
      <c r="W3" s="155"/>
      <c r="X3" s="155"/>
      <c r="Y3" s="155"/>
      <c r="Z3" s="11">
        <f>L27</f>
        <v>0</v>
      </c>
      <c r="AA3" s="156" t="str">
        <f t="shared" ref="AA3:AA7" si="0">IF(AND(Z3&gt;=0,Z3&lt;=3),"Профессиональная склонность не выражена",IF(AND(Z3&gt;=4,Z3&lt;=6),"Cлабо выраженная профессиональная склонность",IF(AND(Z3&gt;=7,Z3&lt;=9),"Склонность к определенному виду деятельности",IF(AND(Z3&gt;=10,Z3&lt;=12),"Ярко выраженная профессиональная склонность"))))</f>
        <v>Профессиональная склонность не выражена</v>
      </c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49" ht="28.5">
      <c r="A4" s="12">
        <v>2</v>
      </c>
      <c r="B4" s="14"/>
      <c r="C4" s="13" t="s">
        <v>113</v>
      </c>
      <c r="D4" s="14"/>
      <c r="E4" s="13" t="s">
        <v>114</v>
      </c>
      <c r="F4" s="13" t="s">
        <v>115</v>
      </c>
      <c r="G4" s="14"/>
      <c r="J4" s="12">
        <v>2</v>
      </c>
      <c r="K4" s="13"/>
      <c r="L4" s="13">
        <f>IF('Проф. склонности'!L8='Проф. склонности'!AA9,"а",)</f>
        <v>0</v>
      </c>
      <c r="M4" s="13"/>
      <c r="N4" s="13">
        <f>IF('Проф. склонности'!L8='Проф. склонности'!AA10,"б",)</f>
        <v>0</v>
      </c>
      <c r="O4" s="13">
        <f>IF('Проф. склонности'!L8='Проф. склонности'!AA11,"в",)</f>
        <v>0</v>
      </c>
      <c r="P4" s="13"/>
      <c r="R4" s="155" t="s">
        <v>117</v>
      </c>
      <c r="S4" s="155"/>
      <c r="T4" s="155"/>
      <c r="U4" s="155"/>
      <c r="V4" s="155"/>
      <c r="W4" s="155"/>
      <c r="X4" s="155"/>
      <c r="Y4" s="155"/>
      <c r="Z4" s="11">
        <f>M27</f>
        <v>0</v>
      </c>
      <c r="AA4" s="156" t="str">
        <f t="shared" si="0"/>
        <v>Профессиональная склонность не выражена</v>
      </c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49" ht="28.5">
      <c r="A5" s="12">
        <v>3</v>
      </c>
      <c r="B5" s="13" t="s">
        <v>113</v>
      </c>
      <c r="C5" s="13" t="s">
        <v>114</v>
      </c>
      <c r="D5" s="14"/>
      <c r="E5" s="13" t="s">
        <v>115</v>
      </c>
      <c r="F5" s="14"/>
      <c r="G5" s="14"/>
      <c r="J5" s="12">
        <v>3</v>
      </c>
      <c r="K5" s="13">
        <f>IF('Проф. склонности'!L9='Проф. склонности'!AA12,"а",)</f>
        <v>0</v>
      </c>
      <c r="L5" s="13">
        <f>IF('Проф. склонности'!L9='Проф. склонности'!AA13,"б",)</f>
        <v>0</v>
      </c>
      <c r="M5" s="13"/>
      <c r="N5" s="13">
        <f>IF('Проф. склонности'!L9='Проф. склонности'!AA14,"в",)</f>
        <v>0</v>
      </c>
      <c r="O5" s="13"/>
      <c r="P5" s="13"/>
      <c r="R5" s="155" t="s">
        <v>118</v>
      </c>
      <c r="S5" s="155"/>
      <c r="T5" s="155"/>
      <c r="U5" s="155"/>
      <c r="V5" s="155"/>
      <c r="W5" s="155"/>
      <c r="X5" s="155"/>
      <c r="Y5" s="155"/>
      <c r="Z5" s="11">
        <f>N27</f>
        <v>0</v>
      </c>
      <c r="AA5" s="156" t="str">
        <f t="shared" si="0"/>
        <v>Профессиональная склонность не выражена</v>
      </c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49" ht="28.5">
      <c r="A6" s="12">
        <v>4</v>
      </c>
      <c r="B6" s="14"/>
      <c r="C6" s="14"/>
      <c r="D6" s="13" t="s">
        <v>113</v>
      </c>
      <c r="E6" s="14"/>
      <c r="F6" s="13" t="s">
        <v>114</v>
      </c>
      <c r="G6" s="13" t="s">
        <v>115</v>
      </c>
      <c r="J6" s="12">
        <v>4</v>
      </c>
      <c r="K6" s="13"/>
      <c r="L6" s="13"/>
      <c r="M6" s="13">
        <f>IF('Проф. склонности'!L10='Проф. склонности'!AA15,"а",)</f>
        <v>0</v>
      </c>
      <c r="N6" s="13"/>
      <c r="O6" s="13">
        <f>IF('Проф. склонности'!L10='Проф. склонности'!AA16,"б",)</f>
        <v>0</v>
      </c>
      <c r="P6" s="13">
        <f>IF('Проф. склонности'!L10='Проф. склонности'!AA17,"в",)</f>
        <v>0</v>
      </c>
      <c r="R6" s="155" t="s">
        <v>119</v>
      </c>
      <c r="S6" s="155"/>
      <c r="T6" s="155"/>
      <c r="U6" s="155"/>
      <c r="V6" s="155"/>
      <c r="W6" s="155"/>
      <c r="X6" s="155"/>
      <c r="Y6" s="155"/>
      <c r="Z6" s="11">
        <f>O27</f>
        <v>0</v>
      </c>
      <c r="AA6" s="156" t="str">
        <f t="shared" si="0"/>
        <v>Профессиональная склонность не выражена</v>
      </c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49" ht="28.5">
      <c r="A7" s="12">
        <v>5</v>
      </c>
      <c r="B7" s="13" t="s">
        <v>113</v>
      </c>
      <c r="C7" s="13" t="s">
        <v>114</v>
      </c>
      <c r="D7" s="13" t="s">
        <v>115</v>
      </c>
      <c r="E7" s="14"/>
      <c r="F7" s="14"/>
      <c r="G7" s="14"/>
      <c r="J7" s="12">
        <v>5</v>
      </c>
      <c r="K7" s="13">
        <f>IF('Проф. склонности'!L11='Проф. склонности'!AA18,"а",)</f>
        <v>0</v>
      </c>
      <c r="L7" s="13">
        <f>IF('Проф. склонности'!L11='Проф. склонности'!AA19,"б",)</f>
        <v>0</v>
      </c>
      <c r="M7" s="13">
        <f>IF('Проф. склонности'!L11='Проф. склонности'!AA20,"в",)</f>
        <v>0</v>
      </c>
      <c r="N7" s="13"/>
      <c r="O7" s="13"/>
      <c r="P7" s="13"/>
      <c r="R7" s="155" t="s">
        <v>120</v>
      </c>
      <c r="S7" s="155"/>
      <c r="T7" s="155"/>
      <c r="U7" s="155"/>
      <c r="V7" s="155"/>
      <c r="W7" s="155"/>
      <c r="X7" s="155"/>
      <c r="Y7" s="155"/>
      <c r="Z7" s="11">
        <f>P27</f>
        <v>0</v>
      </c>
      <c r="AA7" s="156" t="str">
        <f t="shared" si="0"/>
        <v>Профессиональная склонность не выражена</v>
      </c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49" ht="28.5">
      <c r="A8" s="12">
        <v>6</v>
      </c>
      <c r="B8" s="13" t="s">
        <v>113</v>
      </c>
      <c r="C8" s="13" t="s">
        <v>114</v>
      </c>
      <c r="D8" s="14"/>
      <c r="E8" s="14"/>
      <c r="F8" s="14"/>
      <c r="G8" s="13" t="s">
        <v>115</v>
      </c>
      <c r="J8" s="12">
        <v>6</v>
      </c>
      <c r="K8" s="13">
        <f>IF('Проф. склонности'!L12='Проф. склонности'!AA21,"а",)</f>
        <v>0</v>
      </c>
      <c r="L8" s="13">
        <f>IF('Проф. склонности'!L12='Проф. склонности'!AA22,"б",)</f>
        <v>0</v>
      </c>
      <c r="M8" s="13"/>
      <c r="N8" s="13"/>
      <c r="O8" s="13"/>
      <c r="P8" s="13">
        <f>IF('Проф. склонности'!L12='Проф. склонности'!AA23,"в",)</f>
        <v>0</v>
      </c>
    </row>
    <row r="9" spans="1:49" ht="28.5">
      <c r="A9" s="12">
        <v>7</v>
      </c>
      <c r="B9" s="14"/>
      <c r="C9" s="13" t="s">
        <v>113</v>
      </c>
      <c r="D9" s="13" t="s">
        <v>114</v>
      </c>
      <c r="E9" s="13" t="s">
        <v>115</v>
      </c>
      <c r="F9" s="14"/>
      <c r="G9" s="14"/>
      <c r="J9" s="12">
        <v>7</v>
      </c>
      <c r="K9" s="13"/>
      <c r="L9" s="13">
        <f>IF('Проф. склонности'!L13='Проф. склонности'!AA24,"а",)</f>
        <v>0</v>
      </c>
      <c r="M9" s="13">
        <f>IF('Проф. склонности'!L13='Проф. склонности'!AA25,"б",)</f>
        <v>0</v>
      </c>
      <c r="N9" s="13">
        <f>IF('Проф. склонности'!L13='Проф. склонности'!AA26,"в",)</f>
        <v>0</v>
      </c>
      <c r="O9" s="13"/>
      <c r="P9" s="13"/>
    </row>
    <row r="10" spans="1:49" ht="28.5">
      <c r="A10" s="12">
        <v>8</v>
      </c>
      <c r="B10" s="13" t="s">
        <v>113</v>
      </c>
      <c r="C10" s="14"/>
      <c r="D10" s="14"/>
      <c r="E10" s="14"/>
      <c r="F10" s="13" t="s">
        <v>114</v>
      </c>
      <c r="G10" s="13" t="s">
        <v>115</v>
      </c>
      <c r="J10" s="12">
        <v>8</v>
      </c>
      <c r="K10" s="13">
        <f>IF('Проф. склонности'!L14='Проф. склонности'!AA27,"а",)</f>
        <v>0</v>
      </c>
      <c r="L10" s="13"/>
      <c r="M10" s="13"/>
      <c r="N10" s="13"/>
      <c r="O10" s="13">
        <f>IF('Проф. склонности'!L14='Проф. склонности'!AA28,"б",)</f>
        <v>0</v>
      </c>
      <c r="P10" s="13">
        <f>IF('Проф. склонности'!L14='Проф. склонности'!AA29,"в",)</f>
        <v>0</v>
      </c>
      <c r="Q10" s="15"/>
    </row>
    <row r="11" spans="1:49" ht="28.5">
      <c r="A11" s="12">
        <v>9</v>
      </c>
      <c r="B11" s="14"/>
      <c r="C11" s="13" t="s">
        <v>113</v>
      </c>
      <c r="D11" s="14"/>
      <c r="E11" s="13" t="s">
        <v>114</v>
      </c>
      <c r="F11" s="13" t="s">
        <v>115</v>
      </c>
      <c r="G11" s="14"/>
      <c r="J11" s="12">
        <v>9</v>
      </c>
      <c r="K11" s="13"/>
      <c r="L11" s="13">
        <f>IF('Проф. склонности'!L15='Проф. склонности'!AA30,"а",)</f>
        <v>0</v>
      </c>
      <c r="M11" s="13"/>
      <c r="N11" s="13">
        <f>IF('Проф. склонности'!L15='Проф. склонности'!AA31,"б",)</f>
        <v>0</v>
      </c>
      <c r="O11" s="13">
        <f>IF('Проф. склонности'!L15='Проф. склонности'!AA32,"в",)</f>
        <v>0</v>
      </c>
      <c r="P11" s="13"/>
      <c r="Q11" s="15"/>
      <c r="AT11" s="16">
        <v>0</v>
      </c>
      <c r="AU11" s="16">
        <v>0</v>
      </c>
      <c r="AV11" s="16">
        <v>0</v>
      </c>
      <c r="AW11" s="17"/>
    </row>
    <row r="12" spans="1:49" ht="28.5">
      <c r="A12" s="12">
        <v>10</v>
      </c>
      <c r="B12" s="14"/>
      <c r="C12" s="14"/>
      <c r="D12" s="14"/>
      <c r="E12" s="13" t="s">
        <v>113</v>
      </c>
      <c r="F12" s="13" t="s">
        <v>114</v>
      </c>
      <c r="G12" s="13" t="s">
        <v>115</v>
      </c>
      <c r="J12" s="12">
        <v>10</v>
      </c>
      <c r="K12" s="13"/>
      <c r="L12" s="13"/>
      <c r="M12" s="13"/>
      <c r="N12" s="13">
        <f>IF('Проф. склонности'!L16='Проф. склонности'!AA33,"а",)</f>
        <v>0</v>
      </c>
      <c r="O12" s="13">
        <f>IF('Проф. склонности'!L16='Проф. склонности'!AA34,"б",)</f>
        <v>0</v>
      </c>
      <c r="P12" s="13">
        <f>IF('Проф. склонности'!L16='Проф. склонности'!AA35,"в",)</f>
        <v>0</v>
      </c>
      <c r="AT12" s="16">
        <v>0</v>
      </c>
      <c r="AU12" s="16">
        <v>0</v>
      </c>
      <c r="AV12" s="16">
        <v>0</v>
      </c>
      <c r="AW12" s="17"/>
    </row>
    <row r="13" spans="1:49" ht="28.5">
      <c r="A13" s="12">
        <v>11</v>
      </c>
      <c r="B13" s="13" t="s">
        <v>113</v>
      </c>
      <c r="C13" s="13" t="s">
        <v>114</v>
      </c>
      <c r="D13" s="13" t="s">
        <v>115</v>
      </c>
      <c r="E13" s="14"/>
      <c r="F13" s="14"/>
      <c r="G13" s="14"/>
      <c r="J13" s="12">
        <v>11</v>
      </c>
      <c r="K13" s="13">
        <f>IF('Проф. склонности'!L17='Проф. склонности'!AA36,"а",)</f>
        <v>0</v>
      </c>
      <c r="L13" s="13">
        <f>IF('Проф. склонности'!L17='Проф. склонности'!AA37,"б",)</f>
        <v>0</v>
      </c>
      <c r="M13" s="13">
        <f>IF('Проф. склонности'!L17='Проф. склонности'!AA38,"в",)</f>
        <v>0</v>
      </c>
      <c r="N13" s="13"/>
      <c r="O13" s="13"/>
      <c r="P13" s="13"/>
      <c r="AT13" s="16">
        <v>0</v>
      </c>
      <c r="AU13" s="16">
        <v>0</v>
      </c>
      <c r="AV13" s="16">
        <v>0</v>
      </c>
      <c r="AW13" s="16">
        <v>0</v>
      </c>
    </row>
    <row r="14" spans="1:49" ht="28.5">
      <c r="A14" s="12">
        <v>12</v>
      </c>
      <c r="B14" s="14"/>
      <c r="C14" s="14"/>
      <c r="D14" s="13" t="s">
        <v>113</v>
      </c>
      <c r="E14" s="13" t="s">
        <v>114</v>
      </c>
      <c r="F14" s="13" t="s">
        <v>115</v>
      </c>
      <c r="G14" s="14"/>
      <c r="J14" s="12">
        <v>12</v>
      </c>
      <c r="K14" s="13"/>
      <c r="L14" s="13"/>
      <c r="M14" s="13">
        <f>IF('Проф. склонности'!L18='Проф. склонности'!AA39,"а",)</f>
        <v>0</v>
      </c>
      <c r="N14" s="13">
        <f>IF('Проф. склонности'!L18='Проф. склонности'!AA40,"б",)</f>
        <v>0</v>
      </c>
      <c r="O14" s="13">
        <f>IF('Проф. склонности'!L18='Проф. склонности'!AA41,"в",)</f>
        <v>0</v>
      </c>
      <c r="P14" s="13"/>
    </row>
    <row r="15" spans="1:49" ht="28.5">
      <c r="A15" s="12">
        <v>13</v>
      </c>
      <c r="B15" s="13" t="s">
        <v>113</v>
      </c>
      <c r="C15" s="14"/>
      <c r="D15" s="14"/>
      <c r="E15" s="14"/>
      <c r="F15" s="13" t="s">
        <v>114</v>
      </c>
      <c r="G15" s="13" t="s">
        <v>115</v>
      </c>
      <c r="J15" s="12">
        <v>13</v>
      </c>
      <c r="K15" s="13">
        <f>IF('Проф. склонности'!L19='Проф. склонности'!AA42,"а",)</f>
        <v>0</v>
      </c>
      <c r="L15" s="13"/>
      <c r="M15" s="13"/>
      <c r="N15" s="13"/>
      <c r="O15" s="13">
        <f>IF('Проф. склонности'!L19='Проф. склонности'!AA43,"б",)</f>
        <v>0</v>
      </c>
      <c r="P15" s="13">
        <f>IF('Проф. склонности'!L19='Проф. склонности'!AA44,"в",)</f>
        <v>0</v>
      </c>
    </row>
    <row r="16" spans="1:49" ht="28.5">
      <c r="A16" s="12">
        <v>14</v>
      </c>
      <c r="B16" s="14"/>
      <c r="C16" s="13" t="s">
        <v>113</v>
      </c>
      <c r="D16" s="14"/>
      <c r="E16" s="13" t="s">
        <v>114</v>
      </c>
      <c r="F16" s="13" t="s">
        <v>115</v>
      </c>
      <c r="G16" s="14"/>
      <c r="J16" s="12">
        <v>14</v>
      </c>
      <c r="K16" s="13"/>
      <c r="L16" s="13">
        <f>IF('Проф. склонности'!L20='Проф. склонности'!AA45,"а",)</f>
        <v>0</v>
      </c>
      <c r="M16" s="13"/>
      <c r="N16" s="13">
        <f>IF('Проф. склонности'!L20='Проф. склонности'!AA46,"б",)</f>
        <v>0</v>
      </c>
      <c r="O16" s="13">
        <f>IF('Проф. склонности'!L20='Проф. склонности'!AA47,"в",)</f>
        <v>0</v>
      </c>
      <c r="P16" s="13"/>
    </row>
    <row r="17" spans="1:16" ht="28.5">
      <c r="A17" s="12">
        <v>15</v>
      </c>
      <c r="B17" s="13" t="s">
        <v>113</v>
      </c>
      <c r="C17" s="14"/>
      <c r="D17" s="13" t="s">
        <v>114</v>
      </c>
      <c r="E17" s="14"/>
      <c r="F17" s="13" t="s">
        <v>115</v>
      </c>
      <c r="G17" s="14"/>
      <c r="J17" s="12">
        <v>15</v>
      </c>
      <c r="K17" s="13">
        <f>IF('Проф. склонности'!L21='Проф. склонности'!AA48,"а",)</f>
        <v>0</v>
      </c>
      <c r="L17" s="13"/>
      <c r="M17" s="13">
        <f>IF('Проф. склонности'!L21='Проф. склонности'!AA49,"б",)</f>
        <v>0</v>
      </c>
      <c r="N17" s="13"/>
      <c r="O17" s="13">
        <f>IF('Проф. склонности'!L21='Проф. склонности'!AA50,"в",)</f>
        <v>0</v>
      </c>
      <c r="P17" s="13"/>
    </row>
    <row r="18" spans="1:16" ht="28.5">
      <c r="A18" s="12">
        <v>16</v>
      </c>
      <c r="B18" s="13" t="s">
        <v>113</v>
      </c>
      <c r="C18" s="14"/>
      <c r="D18" s="13" t="s">
        <v>114</v>
      </c>
      <c r="E18" s="14"/>
      <c r="F18" s="14"/>
      <c r="G18" s="13" t="s">
        <v>115</v>
      </c>
      <c r="J18" s="12">
        <v>16</v>
      </c>
      <c r="K18" s="13">
        <f>IF('Проф. склонности'!L22='Проф. склонности'!AA51,"а",)</f>
        <v>0</v>
      </c>
      <c r="L18" s="13"/>
      <c r="M18" s="13">
        <f>IF('Проф. склонности'!L22='Проф. склонности'!AA52,"б",)</f>
        <v>0</v>
      </c>
      <c r="N18" s="13"/>
      <c r="O18" s="13"/>
      <c r="P18" s="13">
        <f>IF('Проф. склонности'!L22='Проф. склонности'!AA53,"в",)</f>
        <v>0</v>
      </c>
    </row>
    <row r="19" spans="1:16" ht="28.5">
      <c r="A19" s="12">
        <v>17</v>
      </c>
      <c r="B19" s="14"/>
      <c r="C19" s="14"/>
      <c r="D19" s="14"/>
      <c r="E19" s="13" t="s">
        <v>113</v>
      </c>
      <c r="F19" s="13" t="s">
        <v>114</v>
      </c>
      <c r="G19" s="13" t="s">
        <v>115</v>
      </c>
      <c r="J19" s="12">
        <v>17</v>
      </c>
      <c r="K19" s="13"/>
      <c r="L19" s="13"/>
      <c r="M19" s="13"/>
      <c r="N19" s="13">
        <f>IF('Проф. склонности'!L23='Проф. склонности'!AA54,"а",)</f>
        <v>0</v>
      </c>
      <c r="O19" s="13">
        <f>IF('Проф. склонности'!L23='Проф. склонности'!AA55,"б",)</f>
        <v>0</v>
      </c>
      <c r="P19" s="13">
        <f>IF('Проф. склонности'!L23='Проф. склонности'!AA56,"в",)</f>
        <v>0</v>
      </c>
    </row>
    <row r="20" spans="1:16" ht="28.5">
      <c r="A20" s="12">
        <v>18</v>
      </c>
      <c r="B20" s="13" t="s">
        <v>113</v>
      </c>
      <c r="C20" s="13" t="s">
        <v>114</v>
      </c>
      <c r="D20" s="13" t="s">
        <v>115</v>
      </c>
      <c r="E20" s="14"/>
      <c r="F20" s="14"/>
      <c r="G20" s="14"/>
      <c r="J20" s="12">
        <v>18</v>
      </c>
      <c r="K20" s="13">
        <f>IF('Проф. склонности'!L24='Проф. склонности'!AA57,"а",)</f>
        <v>0</v>
      </c>
      <c r="L20" s="13">
        <f>IF('Проф. склонности'!L24='Проф. склонности'!AA58,"б",)</f>
        <v>0</v>
      </c>
      <c r="M20" s="13">
        <f>IF('Проф. склонности'!L24='Проф. склонности'!AA59,"в",)</f>
        <v>0</v>
      </c>
      <c r="N20" s="13"/>
      <c r="O20" s="13"/>
      <c r="P20" s="13"/>
    </row>
    <row r="21" spans="1:16" ht="28.5">
      <c r="A21" s="12">
        <v>19</v>
      </c>
      <c r="B21" s="14"/>
      <c r="C21" s="14"/>
      <c r="D21" s="13" t="s">
        <v>113</v>
      </c>
      <c r="E21" s="14"/>
      <c r="F21" s="13" t="s">
        <v>114</v>
      </c>
      <c r="G21" s="13" t="s">
        <v>115</v>
      </c>
      <c r="J21" s="12">
        <v>19</v>
      </c>
      <c r="K21" s="13"/>
      <c r="L21" s="13"/>
      <c r="M21" s="13">
        <f>IF('Проф. склонности'!L25='Проф. склонности'!AA60,"а",)</f>
        <v>0</v>
      </c>
      <c r="N21" s="13"/>
      <c r="O21" s="13">
        <f>IF('Проф. склонности'!L25='Проф. склонности'!AA61,"б",)</f>
        <v>0</v>
      </c>
      <c r="P21" s="13">
        <f>IF('Проф. склонности'!L25='Проф. склонности'!AA62,"в",)</f>
        <v>0</v>
      </c>
    </row>
    <row r="22" spans="1:16" ht="28.5">
      <c r="A22" s="12">
        <v>20</v>
      </c>
      <c r="B22" s="13" t="s">
        <v>113</v>
      </c>
      <c r="C22" s="14"/>
      <c r="D22" s="13" t="s">
        <v>114</v>
      </c>
      <c r="E22" s="14"/>
      <c r="F22" s="14"/>
      <c r="G22" s="13" t="s">
        <v>115</v>
      </c>
      <c r="J22" s="12">
        <v>20</v>
      </c>
      <c r="K22" s="13">
        <f>IF('Проф. склонности'!L26='Проф. склонности'!AA63,"а",)</f>
        <v>0</v>
      </c>
      <c r="L22" s="13"/>
      <c r="M22" s="13">
        <f>IF('Проф. склонности'!L26='Проф. склонности'!AA64,"б",)</f>
        <v>0</v>
      </c>
      <c r="N22" s="13"/>
      <c r="O22" s="13"/>
      <c r="P22" s="13">
        <f>IF('Проф. склонности'!L26='Проф. склонности'!AA65,"в",)</f>
        <v>0</v>
      </c>
    </row>
    <row r="23" spans="1:16" ht="28.5">
      <c r="A23" s="12">
        <v>21</v>
      </c>
      <c r="B23" s="14"/>
      <c r="C23" s="13" t="s">
        <v>113</v>
      </c>
      <c r="D23" s="13" t="s">
        <v>114</v>
      </c>
      <c r="E23" s="13" t="s">
        <v>115</v>
      </c>
      <c r="F23" s="14"/>
      <c r="G23" s="14"/>
      <c r="J23" s="12">
        <v>21</v>
      </c>
      <c r="K23" s="13"/>
      <c r="L23" s="13">
        <f>IF('Проф. склонности'!L27='Проф. склонности'!AA66,"а",)</f>
        <v>0</v>
      </c>
      <c r="M23" s="13">
        <f>IF('Проф. склонности'!L28='Проф. склонности'!AA67,"б",)</f>
        <v>0</v>
      </c>
      <c r="N23" s="13">
        <f>IF('Проф. склонности'!L28='Проф. склонности'!AA68,"в",)</f>
        <v>0</v>
      </c>
      <c r="O23" s="13"/>
      <c r="P23" s="13"/>
    </row>
    <row r="24" spans="1:16" ht="28.5">
      <c r="A24" s="12">
        <v>22</v>
      </c>
      <c r="B24" s="14"/>
      <c r="C24" s="13" t="s">
        <v>113</v>
      </c>
      <c r="D24" s="13" t="s">
        <v>114</v>
      </c>
      <c r="E24" s="13" t="s">
        <v>115</v>
      </c>
      <c r="F24" s="14"/>
      <c r="G24" s="14"/>
      <c r="J24" s="12">
        <v>22</v>
      </c>
      <c r="K24" s="13"/>
      <c r="L24" s="13">
        <f>IF('Проф. склонности'!L28='Проф. склонности'!AA69,"а",)</f>
        <v>0</v>
      </c>
      <c r="M24" s="13">
        <f>IF('Проф. склонности'!L28='Проф. склонности'!AA70,"б",)</f>
        <v>0</v>
      </c>
      <c r="N24" s="13">
        <f>IF('Проф. склонности'!L28='Проф. склонности'!AA71,"в",)</f>
        <v>0</v>
      </c>
      <c r="O24" s="13"/>
      <c r="P24" s="13"/>
    </row>
    <row r="25" spans="1:16" ht="28.5">
      <c r="A25" s="12">
        <v>23</v>
      </c>
      <c r="B25" s="14"/>
      <c r="C25" s="13" t="s">
        <v>113</v>
      </c>
      <c r="D25" s="14"/>
      <c r="E25" s="13" t="s">
        <v>114</v>
      </c>
      <c r="F25" s="14"/>
      <c r="G25" s="13" t="s">
        <v>115</v>
      </c>
      <c r="J25" s="12">
        <v>23</v>
      </c>
      <c r="K25" s="13"/>
      <c r="L25" s="13">
        <f>IF('Проф. склонности'!L29='Проф. склонности'!AA72,"а",)</f>
        <v>0</v>
      </c>
      <c r="M25" s="13"/>
      <c r="N25" s="13">
        <f>IF('Проф. склонности'!L29='Проф. склонности'!AA73,"б",)</f>
        <v>0</v>
      </c>
      <c r="O25" s="13"/>
      <c r="P25" s="13">
        <f>IF('Проф. склонности'!L29='Проф. склонности'!AA74,"в",)</f>
        <v>0</v>
      </c>
    </row>
    <row r="26" spans="1:16" ht="28.5">
      <c r="A26" s="12">
        <v>24</v>
      </c>
      <c r="B26" s="13" t="s">
        <v>113</v>
      </c>
      <c r="C26" s="14"/>
      <c r="D26" s="14"/>
      <c r="E26" s="14"/>
      <c r="F26" s="13" t="s">
        <v>114</v>
      </c>
      <c r="G26" s="13" t="s">
        <v>115</v>
      </c>
      <c r="J26" s="12">
        <v>24</v>
      </c>
      <c r="K26" s="13">
        <f>IF('Проф. склонности'!L30='Проф. склонности'!AA75,"а",)</f>
        <v>0</v>
      </c>
      <c r="L26" s="13"/>
      <c r="M26" s="13"/>
      <c r="N26" s="13"/>
      <c r="O26" s="13">
        <f>IF('Проф. склонности'!L30='Проф. склонности'!AA76,"б",)</f>
        <v>0</v>
      </c>
      <c r="P26" s="13">
        <f>IF('Проф. склонности'!L30='Проф. склонности'!AA77,"в",)</f>
        <v>0</v>
      </c>
    </row>
    <row r="27" spans="1:16" ht="69.75">
      <c r="A27" s="12" t="s">
        <v>121</v>
      </c>
      <c r="B27" s="18"/>
      <c r="C27" s="18"/>
      <c r="D27" s="19"/>
      <c r="E27" s="19"/>
      <c r="F27" s="19"/>
      <c r="G27" s="19"/>
      <c r="J27" s="26" t="s">
        <v>121</v>
      </c>
      <c r="K27" s="26">
        <f>COUNTIF(K3:K26,"&lt;&gt;0")-12</f>
        <v>0</v>
      </c>
      <c r="L27" s="26">
        <f>COUNTIF(L3:L26,"&lt;&gt;0")-12</f>
        <v>0</v>
      </c>
      <c r="M27" s="26">
        <f>COUNTIF(M3:M26,"&lt;&gt;0")-12</f>
        <v>0</v>
      </c>
      <c r="N27" s="26">
        <f t="shared" ref="N27:P27" si="1">COUNTIF(N3:N26,"&lt;&gt;0")-12</f>
        <v>0</v>
      </c>
      <c r="O27" s="26">
        <f t="shared" si="1"/>
        <v>0</v>
      </c>
      <c r="P27" s="26">
        <f t="shared" si="1"/>
        <v>0</v>
      </c>
    </row>
    <row r="28" spans="1:16" ht="21" customHeight="1"/>
    <row r="29" spans="1:16">
      <c r="H29" s="20"/>
      <c r="I29" s="20"/>
    </row>
    <row r="30" spans="1:16">
      <c r="H30" s="20"/>
      <c r="I30" s="20"/>
    </row>
    <row r="31" spans="1:16">
      <c r="H31" s="20"/>
      <c r="I31" s="20"/>
    </row>
  </sheetData>
  <mergeCells count="14">
    <mergeCell ref="R7:Y7"/>
    <mergeCell ref="AA7:AJ7"/>
    <mergeCell ref="R4:Y4"/>
    <mergeCell ref="AA4:AJ4"/>
    <mergeCell ref="R5:Y5"/>
    <mergeCell ref="AA5:AJ5"/>
    <mergeCell ref="R6:Y6"/>
    <mergeCell ref="AA6:AJ6"/>
    <mergeCell ref="A1:G1"/>
    <mergeCell ref="J1:P1"/>
    <mergeCell ref="R2:Y2"/>
    <mergeCell ref="AA2:AJ2"/>
    <mergeCell ref="R3:Y3"/>
    <mergeCell ref="AA3:AJ3"/>
  </mergeCells>
  <conditionalFormatting sqref="K3">
    <cfRule type="cellIs" dxfId="154" priority="20" operator="equal">
      <formula>0</formula>
    </cfRule>
  </conditionalFormatting>
  <conditionalFormatting sqref="L3:P8">
    <cfRule type="cellIs" dxfId="153" priority="19" operator="equal">
      <formula>0</formula>
    </cfRule>
  </conditionalFormatting>
  <conditionalFormatting sqref="K4:K10 L9:P9">
    <cfRule type="cellIs" dxfId="152" priority="18" operator="equal">
      <formula>0</formula>
    </cfRule>
  </conditionalFormatting>
  <conditionalFormatting sqref="L10:P10">
    <cfRule type="cellIs" dxfId="151" priority="17" operator="equal">
      <formula>0</formula>
    </cfRule>
  </conditionalFormatting>
  <conditionalFormatting sqref="K11:P11">
    <cfRule type="cellIs" dxfId="150" priority="16" operator="equal">
      <formula>0</formula>
    </cfRule>
  </conditionalFormatting>
  <conditionalFormatting sqref="K12:P12">
    <cfRule type="cellIs" dxfId="149" priority="15" operator="equal">
      <formula>0</formula>
    </cfRule>
  </conditionalFormatting>
  <conditionalFormatting sqref="K13:P13">
    <cfRule type="cellIs" dxfId="148" priority="14" operator="equal">
      <formula>0</formula>
    </cfRule>
  </conditionalFormatting>
  <conditionalFormatting sqref="K14:P14">
    <cfRule type="cellIs" dxfId="147" priority="13" operator="equal">
      <formula>0</formula>
    </cfRule>
  </conditionalFormatting>
  <conditionalFormatting sqref="K15:P15">
    <cfRule type="cellIs" dxfId="146" priority="12" operator="equal">
      <formula>0</formula>
    </cfRule>
  </conditionalFormatting>
  <conditionalFormatting sqref="K16:P16">
    <cfRule type="cellIs" dxfId="145" priority="11" operator="equal">
      <formula>0</formula>
    </cfRule>
  </conditionalFormatting>
  <conditionalFormatting sqref="K17:P17">
    <cfRule type="cellIs" dxfId="144" priority="10" operator="equal">
      <formula>0</formula>
    </cfRule>
  </conditionalFormatting>
  <conditionalFormatting sqref="K18:P18">
    <cfRule type="cellIs" dxfId="143" priority="9" operator="equal">
      <formula>0</formula>
    </cfRule>
  </conditionalFormatting>
  <conditionalFormatting sqref="K19:P19">
    <cfRule type="cellIs" dxfId="142" priority="8" operator="equal">
      <formula>0</formula>
    </cfRule>
  </conditionalFormatting>
  <conditionalFormatting sqref="K20:P20">
    <cfRule type="cellIs" dxfId="141" priority="7" operator="equal">
      <formula>0</formula>
    </cfRule>
  </conditionalFormatting>
  <conditionalFormatting sqref="K21:P21">
    <cfRule type="cellIs" dxfId="140" priority="6" operator="equal">
      <formula>0</formula>
    </cfRule>
  </conditionalFormatting>
  <conditionalFormatting sqref="K22:P22">
    <cfRule type="cellIs" dxfId="139" priority="5" operator="equal">
      <formula>0</formula>
    </cfRule>
  </conditionalFormatting>
  <conditionalFormatting sqref="K23:P23">
    <cfRule type="cellIs" dxfId="138" priority="4" operator="equal">
      <formula>0</formula>
    </cfRule>
  </conditionalFormatting>
  <conditionalFormatting sqref="K24:P24">
    <cfRule type="cellIs" dxfId="137" priority="3" operator="equal">
      <formula>0</formula>
    </cfRule>
  </conditionalFormatting>
  <conditionalFormatting sqref="K25:P25">
    <cfRule type="cellIs" dxfId="136" priority="2" operator="equal">
      <formula>0</formula>
    </cfRule>
  </conditionalFormatting>
  <conditionalFormatting sqref="K26:P26">
    <cfRule type="cellIs" dxfId="135" priority="1" operator="equal">
      <formula>0</formula>
    </cfRule>
  </conditionalFormatting>
  <conditionalFormatting sqref="K3">
    <cfRule type="cellIs" dxfId="134" priority="40" operator="equal">
      <formula>0</formula>
    </cfRule>
  </conditionalFormatting>
  <conditionalFormatting sqref="L3:P8">
    <cfRule type="cellIs" dxfId="133" priority="39" operator="equal">
      <formula>0</formula>
    </cfRule>
  </conditionalFormatting>
  <conditionalFormatting sqref="K4:K10 L9:P9">
    <cfRule type="cellIs" dxfId="132" priority="38" operator="equal">
      <formula>0</formula>
    </cfRule>
  </conditionalFormatting>
  <conditionalFormatting sqref="L10:P10">
    <cfRule type="cellIs" dxfId="131" priority="37" operator="equal">
      <formula>0</formula>
    </cfRule>
  </conditionalFormatting>
  <conditionalFormatting sqref="K11:P11">
    <cfRule type="cellIs" dxfId="130" priority="36" operator="equal">
      <formula>0</formula>
    </cfRule>
  </conditionalFormatting>
  <conditionalFormatting sqref="K12:P12">
    <cfRule type="cellIs" dxfId="129" priority="35" operator="equal">
      <formula>0</formula>
    </cfRule>
  </conditionalFormatting>
  <conditionalFormatting sqref="K13:P13">
    <cfRule type="cellIs" dxfId="128" priority="34" operator="equal">
      <formula>0</formula>
    </cfRule>
  </conditionalFormatting>
  <conditionalFormatting sqref="K14:P14">
    <cfRule type="cellIs" dxfId="127" priority="33" operator="equal">
      <formula>0</formula>
    </cfRule>
  </conditionalFormatting>
  <conditionalFormatting sqref="K15:P15">
    <cfRule type="cellIs" dxfId="126" priority="32" operator="equal">
      <formula>0</formula>
    </cfRule>
  </conditionalFormatting>
  <conditionalFormatting sqref="K16:P16">
    <cfRule type="cellIs" dxfId="125" priority="31" operator="equal">
      <formula>0</formula>
    </cfRule>
  </conditionalFormatting>
  <conditionalFormatting sqref="K17:P17">
    <cfRule type="cellIs" dxfId="124" priority="30" operator="equal">
      <formula>0</formula>
    </cfRule>
  </conditionalFormatting>
  <conditionalFormatting sqref="K18:P18">
    <cfRule type="cellIs" dxfId="123" priority="29" operator="equal">
      <formula>0</formula>
    </cfRule>
  </conditionalFormatting>
  <conditionalFormatting sqref="K19:P19">
    <cfRule type="cellIs" dxfId="122" priority="28" operator="equal">
      <formula>0</formula>
    </cfRule>
  </conditionalFormatting>
  <conditionalFormatting sqref="K20:P20">
    <cfRule type="cellIs" dxfId="121" priority="27" operator="equal">
      <formula>0</formula>
    </cfRule>
  </conditionalFormatting>
  <conditionalFormatting sqref="K21:P21">
    <cfRule type="cellIs" dxfId="120" priority="26" operator="equal">
      <formula>0</formula>
    </cfRule>
  </conditionalFormatting>
  <conditionalFormatting sqref="K22:P22">
    <cfRule type="cellIs" dxfId="119" priority="25" operator="equal">
      <formula>0</formula>
    </cfRule>
  </conditionalFormatting>
  <conditionalFormatting sqref="K23:P23">
    <cfRule type="cellIs" dxfId="118" priority="24" operator="equal">
      <formula>0</formula>
    </cfRule>
  </conditionalFormatting>
  <conditionalFormatting sqref="K24:P24">
    <cfRule type="cellIs" dxfId="117" priority="23" operator="equal">
      <formula>0</formula>
    </cfRule>
  </conditionalFormatting>
  <conditionalFormatting sqref="K25:P25">
    <cfRule type="cellIs" dxfId="116" priority="22" operator="equal">
      <formula>0</formula>
    </cfRule>
  </conditionalFormatting>
  <conditionalFormatting sqref="K26:P26">
    <cfRule type="cellIs" dxfId="115" priority="2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0"/>
  <sheetViews>
    <sheetView zoomScale="70" zoomScaleNormal="70" workbookViewId="0">
      <selection activeCell="AA3" sqref="AA3"/>
    </sheetView>
  </sheetViews>
  <sheetFormatPr defaultRowHeight="15"/>
  <cols>
    <col min="5" max="5" width="13.140625" customWidth="1"/>
    <col min="10" max="10" width="10.42578125" customWidth="1"/>
    <col min="11" max="11" width="4.42578125" customWidth="1"/>
    <col min="12" max="14" width="9.140625" customWidth="1"/>
    <col min="15" max="15" width="5.5703125" customWidth="1"/>
    <col min="16" max="16" width="9.140625" customWidth="1"/>
    <col min="17" max="17" width="10.7109375" customWidth="1"/>
    <col min="18" max="18" width="7.85546875" customWidth="1"/>
    <col min="19" max="19" width="5.28515625" customWidth="1"/>
    <col min="20" max="20" width="13.85546875" customWidth="1"/>
    <col min="21" max="21" width="9.140625" customWidth="1"/>
    <col min="22" max="22" width="10.7109375" customWidth="1"/>
    <col min="23" max="23" width="5" customWidth="1"/>
    <col min="24" max="24" width="14.5703125" customWidth="1"/>
    <col min="25" max="25" width="16.140625" customWidth="1"/>
    <col min="26" max="26" width="2.85546875" customWidth="1"/>
    <col min="27" max="27" width="6.85546875" customWidth="1"/>
  </cols>
  <sheetData>
    <row r="1" spans="1:44" ht="15.75" customHeight="1">
      <c r="A1" s="268" t="s">
        <v>122</v>
      </c>
      <c r="B1" s="269"/>
      <c r="C1" s="269"/>
      <c r="D1" s="269"/>
      <c r="E1" s="269"/>
      <c r="F1" s="269"/>
      <c r="G1" s="269"/>
      <c r="H1" s="269"/>
      <c r="I1" s="269"/>
      <c r="J1" s="270"/>
      <c r="L1" s="249" t="s">
        <v>535</v>
      </c>
      <c r="M1" s="242"/>
      <c r="N1" s="242"/>
      <c r="O1" s="242"/>
      <c r="P1" s="251" t="s">
        <v>122</v>
      </c>
      <c r="Q1" s="251"/>
      <c r="R1" s="251"/>
      <c r="S1" s="251"/>
      <c r="T1" s="242" t="s">
        <v>536</v>
      </c>
      <c r="U1" s="242"/>
      <c r="V1" s="242"/>
      <c r="W1" s="242"/>
      <c r="X1" s="242" t="s">
        <v>537</v>
      </c>
      <c r="Y1" s="242"/>
      <c r="Z1" s="242"/>
      <c r="AA1" s="244"/>
      <c r="AC1" s="249" t="s">
        <v>535</v>
      </c>
      <c r="AD1" s="242"/>
      <c r="AE1" s="242"/>
      <c r="AF1" s="242"/>
      <c r="AG1" s="251" t="s">
        <v>122</v>
      </c>
      <c r="AH1" s="251"/>
      <c r="AI1" s="251"/>
      <c r="AJ1" s="251"/>
      <c r="AK1" s="242" t="s">
        <v>536</v>
      </c>
      <c r="AL1" s="242"/>
      <c r="AM1" s="242"/>
      <c r="AN1" s="242"/>
      <c r="AO1" s="242" t="s">
        <v>537</v>
      </c>
      <c r="AP1" s="242"/>
      <c r="AQ1" s="242"/>
      <c r="AR1" s="244"/>
    </row>
    <row r="2" spans="1:44" ht="16.5" thickBot="1">
      <c r="A2" s="280" t="s">
        <v>112</v>
      </c>
      <c r="B2" s="280"/>
      <c r="C2" s="280"/>
      <c r="D2" s="280"/>
      <c r="E2" s="280"/>
      <c r="F2" s="74">
        <f>ОПС!Z2</f>
        <v>0</v>
      </c>
      <c r="G2" s="281" t="str">
        <f>IF(AND(I2&gt;=0,I2&lt;=3),"Профессиональная склонность не выражена",IF(AND(I2&gt;=4,I2&lt;=6),"Cлабо выраженная профессиональная склонность",IF(AND(I2&gt;=7,I2&lt;=9),"Склонность к определенному виду деятельности",IF(AND(I2&gt;=10,I2&lt;=12),"Ярко выраженная профессиональная склонность"))))</f>
        <v>Профессиональная склонность не выражена</v>
      </c>
      <c r="H2" s="282"/>
      <c r="I2" s="282"/>
      <c r="J2" s="283"/>
      <c r="L2" s="250"/>
      <c r="M2" s="243"/>
      <c r="N2" s="243"/>
      <c r="O2" s="243"/>
      <c r="P2" s="252"/>
      <c r="Q2" s="252"/>
      <c r="R2" s="252"/>
      <c r="S2" s="252"/>
      <c r="T2" s="243"/>
      <c r="U2" s="243"/>
      <c r="V2" s="243"/>
      <c r="W2" s="243"/>
      <c r="X2" s="243"/>
      <c r="Y2" s="243"/>
      <c r="Z2" s="243"/>
      <c r="AA2" s="245"/>
      <c r="AC2" s="250"/>
      <c r="AD2" s="243"/>
      <c r="AE2" s="243"/>
      <c r="AF2" s="243"/>
      <c r="AG2" s="252"/>
      <c r="AH2" s="252"/>
      <c r="AI2" s="252"/>
      <c r="AJ2" s="252"/>
      <c r="AK2" s="243"/>
      <c r="AL2" s="243"/>
      <c r="AM2" s="243"/>
      <c r="AN2" s="243"/>
      <c r="AO2" s="243"/>
      <c r="AP2" s="243"/>
      <c r="AQ2" s="243"/>
      <c r="AR2" s="245"/>
    </row>
    <row r="3" spans="1:44" ht="15.75" customHeight="1">
      <c r="A3" s="280" t="s">
        <v>131</v>
      </c>
      <c r="B3" s="280"/>
      <c r="C3" s="280"/>
      <c r="D3" s="280"/>
      <c r="E3" s="280"/>
      <c r="F3" s="74">
        <f>ОПС!Z3</f>
        <v>0</v>
      </c>
      <c r="G3" s="281" t="str">
        <f t="shared" ref="G3:G7" si="0">IF(AND(I3&gt;=0,I3&lt;=3),"Профессиональная склонность не выражена",IF(AND(I3&gt;=4,I3&lt;=6),"Cлабо выраженная профессиональная склонность",IF(AND(I3&gt;=7,I3&lt;=9),"Склонность к определенному виду деятельности",IF(AND(I3&gt;=10,I3&lt;=12),"Ярко выраженная профессиональная склонность"))))</f>
        <v>Профессиональная склонность не выражена</v>
      </c>
      <c r="H3" s="282"/>
      <c r="I3" s="282"/>
      <c r="J3" s="283" t="str">
        <f t="shared" ref="J3:J7" si="1">IF(AND(I3&gt;=0,I3&lt;=3),"Профессиональная склонность не выражена",IF(AND(I3&gt;=4,I3&lt;=6),"Cлабо выраженная профессиональная склонность",IF(AND(I3&gt;=7,I3&lt;=9),"Склонность к определенному виду деятельности",IF(AND(I3&gt;=10,I3&lt;=12),"Ярко выраженная профессиональная склонность"))))</f>
        <v>Профессиональная склонность не выражена</v>
      </c>
      <c r="L3" s="214" t="s">
        <v>538</v>
      </c>
      <c r="M3" s="215"/>
      <c r="N3" s="216"/>
      <c r="O3" s="66">
        <f>S3</f>
        <v>1</v>
      </c>
      <c r="P3" s="235" t="s">
        <v>548</v>
      </c>
      <c r="Q3" s="236"/>
      <c r="R3" s="236"/>
      <c r="S3" s="236">
        <f>IF(MAX(F2:F7)=F3,1,0)</f>
        <v>1</v>
      </c>
      <c r="T3" s="169" t="s">
        <v>175</v>
      </c>
      <c r="U3" s="169"/>
      <c r="V3" s="169"/>
      <c r="W3" s="62">
        <f>IF(MAX(I11:I18)=I13,1,0)</f>
        <v>1</v>
      </c>
      <c r="X3" s="246" t="s">
        <v>553</v>
      </c>
      <c r="Y3" s="246"/>
      <c r="Z3" s="246"/>
      <c r="AA3" s="63">
        <f>IF(MAX(D11:D18)=D18,1,0)</f>
        <v>1</v>
      </c>
      <c r="AC3" s="214" t="s">
        <v>538</v>
      </c>
      <c r="AD3" s="215"/>
      <c r="AE3" s="216"/>
      <c r="AF3" s="66">
        <f>AJ3</f>
        <v>1</v>
      </c>
      <c r="AG3" s="235" t="s">
        <v>548</v>
      </c>
      <c r="AH3" s="236"/>
      <c r="AI3" s="236"/>
      <c r="AJ3" s="236">
        <f>IF(MAX(F2:F7)=F3,1,0)</f>
        <v>1</v>
      </c>
      <c r="AK3" s="169" t="s">
        <v>175</v>
      </c>
      <c r="AL3" s="169"/>
      <c r="AM3" s="169"/>
      <c r="AN3" s="62">
        <f>IF(MAX(I11:I18)=I13,1,0)</f>
        <v>1</v>
      </c>
      <c r="AO3" s="246" t="s">
        <v>553</v>
      </c>
      <c r="AP3" s="246"/>
      <c r="AQ3" s="246"/>
      <c r="AR3" s="63">
        <f>IF(OR(MAX(D11:D18)=D18,MAX(D11:D18)-1=D18),1,0)</f>
        <v>1</v>
      </c>
    </row>
    <row r="4" spans="1:44" ht="15.75" customHeight="1">
      <c r="A4" s="280" t="s">
        <v>117</v>
      </c>
      <c r="B4" s="280"/>
      <c r="C4" s="280"/>
      <c r="D4" s="280"/>
      <c r="E4" s="280"/>
      <c r="F4" s="74">
        <f>ОПС!Z4</f>
        <v>0</v>
      </c>
      <c r="G4" s="281" t="str">
        <f t="shared" si="0"/>
        <v>Профессиональная склонность не выражена</v>
      </c>
      <c r="H4" s="282"/>
      <c r="I4" s="282"/>
      <c r="J4" s="283" t="str">
        <f t="shared" si="1"/>
        <v>Профессиональная склонность не выражена</v>
      </c>
      <c r="L4" s="217"/>
      <c r="M4" s="200"/>
      <c r="N4" s="218"/>
      <c r="O4" s="67">
        <f>IF(OR(W3=1,W4=1),1,0)</f>
        <v>1</v>
      </c>
      <c r="P4" s="237"/>
      <c r="Q4" s="238"/>
      <c r="R4" s="238"/>
      <c r="S4" s="238"/>
      <c r="T4" s="170" t="s">
        <v>174</v>
      </c>
      <c r="U4" s="170"/>
      <c r="V4" s="170"/>
      <c r="W4" s="61">
        <f>IF(MAX(I11:I18)=I11,1,0)</f>
        <v>1</v>
      </c>
      <c r="X4" s="247" t="s">
        <v>554</v>
      </c>
      <c r="Y4" s="247"/>
      <c r="Z4" s="247"/>
      <c r="AA4" s="64">
        <f>IF(MAX(D11:D18)=D14,1,0)</f>
        <v>1</v>
      </c>
      <c r="AC4" s="217"/>
      <c r="AD4" s="200"/>
      <c r="AE4" s="218"/>
      <c r="AF4" s="67">
        <f>IF(OR(AN3=1,AN4=1),1,0)</f>
        <v>1</v>
      </c>
      <c r="AG4" s="237"/>
      <c r="AH4" s="238"/>
      <c r="AI4" s="238"/>
      <c r="AJ4" s="238"/>
      <c r="AK4" s="170" t="s">
        <v>174</v>
      </c>
      <c r="AL4" s="170"/>
      <c r="AM4" s="170"/>
      <c r="AN4" s="61">
        <f>IF(MAX(I11:I18)=I11,1,0)</f>
        <v>1</v>
      </c>
      <c r="AO4" s="247" t="s">
        <v>554</v>
      </c>
      <c r="AP4" s="247"/>
      <c r="AQ4" s="247"/>
      <c r="AR4" s="64">
        <f>IF(OR(MAX(D11:D18)=D14,MAX(D11:D18)-1=D14),1,0)</f>
        <v>1</v>
      </c>
    </row>
    <row r="5" spans="1:44" ht="16.5" customHeight="1" thickBot="1">
      <c r="A5" s="280" t="s">
        <v>118</v>
      </c>
      <c r="B5" s="280"/>
      <c r="C5" s="280"/>
      <c r="D5" s="280"/>
      <c r="E5" s="280"/>
      <c r="F5" s="74">
        <f>ОПС!Z5</f>
        <v>0</v>
      </c>
      <c r="G5" s="281" t="str">
        <f t="shared" si="0"/>
        <v>Профессиональная склонность не выражена</v>
      </c>
      <c r="H5" s="282"/>
      <c r="I5" s="282"/>
      <c r="J5" s="283" t="str">
        <f t="shared" si="1"/>
        <v>Профессиональная склонность не выражена</v>
      </c>
      <c r="L5" s="219"/>
      <c r="M5" s="202"/>
      <c r="N5" s="220"/>
      <c r="O5" s="68">
        <f>IF(OR(AA3=1,AA4=1,AA5=1),1,0)</f>
        <v>1</v>
      </c>
      <c r="P5" s="239"/>
      <c r="Q5" s="240"/>
      <c r="R5" s="240"/>
      <c r="S5" s="240"/>
      <c r="T5" s="202"/>
      <c r="U5" s="202"/>
      <c r="V5" s="202"/>
      <c r="W5" s="202"/>
      <c r="X5" s="248" t="s">
        <v>555</v>
      </c>
      <c r="Y5" s="248"/>
      <c r="Z5" s="248"/>
      <c r="AA5" s="65">
        <f>IF(MAX(D11:D18)=D11,1,0)</f>
        <v>1</v>
      </c>
      <c r="AC5" s="219"/>
      <c r="AD5" s="202"/>
      <c r="AE5" s="220"/>
      <c r="AF5" s="68">
        <f>IF(OR(AR3=1,AR4=1,AR5=1),1,0)</f>
        <v>1</v>
      </c>
      <c r="AG5" s="239"/>
      <c r="AH5" s="240"/>
      <c r="AI5" s="240"/>
      <c r="AJ5" s="240"/>
      <c r="AK5" s="202"/>
      <c r="AL5" s="202"/>
      <c r="AM5" s="202"/>
      <c r="AN5" s="202"/>
      <c r="AO5" s="248" t="s">
        <v>555</v>
      </c>
      <c r="AP5" s="248"/>
      <c r="AQ5" s="248"/>
      <c r="AR5" s="65">
        <f>IF(OR(MAX(D11:D18)=D11,MAX(D11:D18)-1=D11),1,0)</f>
        <v>1</v>
      </c>
    </row>
    <row r="6" spans="1:44" ht="15.75" customHeight="1">
      <c r="A6" s="280" t="s">
        <v>119</v>
      </c>
      <c r="B6" s="280"/>
      <c r="C6" s="280"/>
      <c r="D6" s="280"/>
      <c r="E6" s="280"/>
      <c r="F6" s="74">
        <f>ОПС!Z6</f>
        <v>0</v>
      </c>
      <c r="G6" s="281" t="str">
        <f t="shared" si="0"/>
        <v>Профессиональная склонность не выражена</v>
      </c>
      <c r="H6" s="282"/>
      <c r="I6" s="282"/>
      <c r="J6" s="283" t="str">
        <f t="shared" si="1"/>
        <v>Профессиональная склонность не выражена</v>
      </c>
      <c r="L6" s="175" t="s">
        <v>560</v>
      </c>
      <c r="M6" s="176"/>
      <c r="N6" s="177"/>
      <c r="O6" s="66">
        <f>S6</f>
        <v>1</v>
      </c>
      <c r="P6" s="253" t="s">
        <v>548</v>
      </c>
      <c r="Q6" s="254"/>
      <c r="R6" s="254"/>
      <c r="S6" s="254">
        <f>IF(MAX(F2:F7)=F3,1,0)</f>
        <v>1</v>
      </c>
      <c r="T6" s="228" t="s">
        <v>175</v>
      </c>
      <c r="U6" s="228"/>
      <c r="V6" s="228"/>
      <c r="W6" s="62">
        <f>IF(MAX(I11:I18)=I13,1,0)</f>
        <v>1</v>
      </c>
      <c r="X6" s="229" t="s">
        <v>553</v>
      </c>
      <c r="Y6" s="229"/>
      <c r="Z6" s="229"/>
      <c r="AA6" s="63">
        <f>IF(MAX(D11:D18)=D18,1,0)</f>
        <v>1</v>
      </c>
      <c r="AC6" s="175" t="s">
        <v>560</v>
      </c>
      <c r="AD6" s="176"/>
      <c r="AE6" s="177"/>
      <c r="AF6" s="66">
        <f>AJ6</f>
        <v>1</v>
      </c>
      <c r="AG6" s="253" t="s">
        <v>548</v>
      </c>
      <c r="AH6" s="254"/>
      <c r="AI6" s="254"/>
      <c r="AJ6" s="254">
        <f>IF(MAX(F2:F7)=F3,1,0)</f>
        <v>1</v>
      </c>
      <c r="AK6" s="228" t="s">
        <v>175</v>
      </c>
      <c r="AL6" s="228"/>
      <c r="AM6" s="228"/>
      <c r="AN6" s="62">
        <f>IF(MAX(I11:I18)=I13,1,0)</f>
        <v>1</v>
      </c>
      <c r="AO6" s="229" t="s">
        <v>553</v>
      </c>
      <c r="AP6" s="229"/>
      <c r="AQ6" s="229"/>
      <c r="AR6" s="63">
        <f>IF(OR(MAX(D11:D18)=D18,MAX(D11:D18)-1=D18),1,0)</f>
        <v>1</v>
      </c>
    </row>
    <row r="7" spans="1:44" ht="15.75" customHeight="1">
      <c r="A7" s="280" t="s">
        <v>627</v>
      </c>
      <c r="B7" s="280"/>
      <c r="C7" s="280"/>
      <c r="D7" s="280"/>
      <c r="E7" s="280"/>
      <c r="F7" s="74">
        <f>ОПС!Z7</f>
        <v>0</v>
      </c>
      <c r="G7" s="281" t="str">
        <f t="shared" si="0"/>
        <v>Профессиональная склонность не выражена</v>
      </c>
      <c r="H7" s="282"/>
      <c r="I7" s="282"/>
      <c r="J7" s="283" t="str">
        <f t="shared" si="1"/>
        <v>Профессиональная склонность не выражена</v>
      </c>
      <c r="L7" s="178"/>
      <c r="M7" s="179"/>
      <c r="N7" s="180"/>
      <c r="O7" s="67">
        <f>IF(OR(W6=1,W7=1),1,0)</f>
        <v>1</v>
      </c>
      <c r="P7" s="255"/>
      <c r="Q7" s="256"/>
      <c r="R7" s="256"/>
      <c r="S7" s="256"/>
      <c r="T7" s="230" t="s">
        <v>174</v>
      </c>
      <c r="U7" s="230"/>
      <c r="V7" s="230"/>
      <c r="W7" s="61">
        <f>IF(MAX(I11:I18)=I11,1,0)</f>
        <v>1</v>
      </c>
      <c r="X7" s="231" t="s">
        <v>303</v>
      </c>
      <c r="Y7" s="231"/>
      <c r="Z7" s="231"/>
      <c r="AA7" s="64">
        <f>IF(MAX(D11:D18)=D17,1,0)</f>
        <v>1</v>
      </c>
      <c r="AC7" s="178"/>
      <c r="AD7" s="179"/>
      <c r="AE7" s="180"/>
      <c r="AF7" s="67">
        <f>IF(OR(AN6=1,AN7=1),1,0)</f>
        <v>1</v>
      </c>
      <c r="AG7" s="255"/>
      <c r="AH7" s="256"/>
      <c r="AI7" s="256"/>
      <c r="AJ7" s="256"/>
      <c r="AK7" s="230" t="s">
        <v>174</v>
      </c>
      <c r="AL7" s="230"/>
      <c r="AM7" s="230"/>
      <c r="AN7" s="61">
        <f>IF(MAX(I11:I18)=I11,1,0)</f>
        <v>1</v>
      </c>
      <c r="AO7" s="231" t="s">
        <v>303</v>
      </c>
      <c r="AP7" s="231"/>
      <c r="AQ7" s="231"/>
      <c r="AR7" s="64">
        <f>IF(OR(MAX(D11:D18)=D17,MAX(D11:D18)-1=D17),1,0)</f>
        <v>1</v>
      </c>
    </row>
    <row r="8" spans="1:44" ht="15.75" customHeight="1">
      <c r="L8" s="178"/>
      <c r="M8" s="179"/>
      <c r="N8" s="180"/>
      <c r="O8" s="225">
        <f>IF(OR(AA6=1,AA7=1,AA8=1,AA9=1),1,0)</f>
        <v>1</v>
      </c>
      <c r="P8" s="255"/>
      <c r="Q8" s="256"/>
      <c r="R8" s="256"/>
      <c r="S8" s="256"/>
      <c r="T8" s="230"/>
      <c r="U8" s="230"/>
      <c r="V8" s="230"/>
      <c r="W8" s="230"/>
      <c r="X8" s="231" t="s">
        <v>528</v>
      </c>
      <c r="Y8" s="231"/>
      <c r="Z8" s="231"/>
      <c r="AA8" s="64">
        <f>IF(MAX(D11:D18)=D11,1,0)</f>
        <v>1</v>
      </c>
      <c r="AC8" s="178"/>
      <c r="AD8" s="179"/>
      <c r="AE8" s="180"/>
      <c r="AF8" s="225">
        <f>IF(OR(AR6=1,AR7=1,AR8=1,AR9=1),1,0)</f>
        <v>1</v>
      </c>
      <c r="AG8" s="255"/>
      <c r="AH8" s="256"/>
      <c r="AI8" s="256"/>
      <c r="AJ8" s="256"/>
      <c r="AK8" s="230"/>
      <c r="AL8" s="230"/>
      <c r="AM8" s="230"/>
      <c r="AN8" s="230"/>
      <c r="AO8" s="231" t="s">
        <v>528</v>
      </c>
      <c r="AP8" s="231"/>
      <c r="AQ8" s="231"/>
      <c r="AR8" s="64">
        <f>IF(OR(MAX(D11:D18)=D11,MAX(D11:D18)-1=D11),1,0)</f>
        <v>1</v>
      </c>
    </row>
    <row r="9" spans="1:44" ht="16.5" customHeight="1" thickBot="1">
      <c r="A9" s="268" t="s">
        <v>532</v>
      </c>
      <c r="B9" s="269"/>
      <c r="C9" s="269"/>
      <c r="D9" s="270"/>
      <c r="F9" s="268" t="s">
        <v>180</v>
      </c>
      <c r="G9" s="269"/>
      <c r="H9" s="269"/>
      <c r="I9" s="269"/>
      <c r="J9" s="270"/>
      <c r="L9" s="213"/>
      <c r="M9" s="199"/>
      <c r="N9" s="196"/>
      <c r="O9" s="227"/>
      <c r="P9" s="257"/>
      <c r="Q9" s="258"/>
      <c r="R9" s="258"/>
      <c r="S9" s="258"/>
      <c r="T9" s="233"/>
      <c r="U9" s="233"/>
      <c r="V9" s="233"/>
      <c r="W9" s="233"/>
      <c r="X9" s="259" t="s">
        <v>554</v>
      </c>
      <c r="Y9" s="259"/>
      <c r="Z9" s="259"/>
      <c r="AA9" s="65">
        <f>IF(MAX(D11:D18)=D14,1,0)</f>
        <v>1</v>
      </c>
      <c r="AC9" s="213"/>
      <c r="AD9" s="199"/>
      <c r="AE9" s="196"/>
      <c r="AF9" s="227"/>
      <c r="AG9" s="257"/>
      <c r="AH9" s="258"/>
      <c r="AI9" s="258"/>
      <c r="AJ9" s="258"/>
      <c r="AK9" s="233"/>
      <c r="AL9" s="233"/>
      <c r="AM9" s="233"/>
      <c r="AN9" s="233"/>
      <c r="AO9" s="234" t="s">
        <v>554</v>
      </c>
      <c r="AP9" s="234"/>
      <c r="AQ9" s="234"/>
      <c r="AR9" s="65">
        <f>IF(MAX(D11:D18)=D14,1,0)</f>
        <v>1</v>
      </c>
    </row>
    <row r="10" spans="1:44" ht="15.75" customHeight="1">
      <c r="A10" s="271" t="s">
        <v>125</v>
      </c>
      <c r="B10" s="272"/>
      <c r="C10" s="273"/>
      <c r="D10" s="53" t="s">
        <v>126</v>
      </c>
      <c r="F10" s="271" t="s">
        <v>125</v>
      </c>
      <c r="G10" s="272"/>
      <c r="H10" s="273"/>
      <c r="I10" s="53" t="s">
        <v>126</v>
      </c>
      <c r="J10" s="53" t="s">
        <v>127</v>
      </c>
      <c r="L10" s="214" t="s">
        <v>539</v>
      </c>
      <c r="M10" s="215"/>
      <c r="N10" s="216"/>
      <c r="O10" s="66">
        <f>S10</f>
        <v>1</v>
      </c>
      <c r="P10" s="235" t="s">
        <v>548</v>
      </c>
      <c r="Q10" s="236"/>
      <c r="R10" s="236"/>
      <c r="S10" s="236">
        <f>IF(MAX(F2:F7)=F3,1,0)</f>
        <v>1</v>
      </c>
      <c r="T10" s="215" t="s">
        <v>175</v>
      </c>
      <c r="U10" s="215"/>
      <c r="V10" s="215"/>
      <c r="W10" s="62">
        <f>IF(MAX(I11:I18)=I13,1,0)</f>
        <v>1</v>
      </c>
      <c r="X10" s="215" t="s">
        <v>303</v>
      </c>
      <c r="Y10" s="215"/>
      <c r="Z10" s="215"/>
      <c r="AA10" s="63">
        <f>IF(MAX(D11:D18)=D17,1,0)</f>
        <v>1</v>
      </c>
      <c r="AC10" s="214" t="s">
        <v>539</v>
      </c>
      <c r="AD10" s="215"/>
      <c r="AE10" s="216"/>
      <c r="AF10" s="66">
        <f>AJ10</f>
        <v>1</v>
      </c>
      <c r="AG10" s="235" t="s">
        <v>548</v>
      </c>
      <c r="AH10" s="236"/>
      <c r="AI10" s="236"/>
      <c r="AJ10" s="236">
        <f>IF(MAX(F2:F7)=F3,1,0)</f>
        <v>1</v>
      </c>
      <c r="AK10" s="215" t="s">
        <v>175</v>
      </c>
      <c r="AL10" s="215"/>
      <c r="AM10" s="215"/>
      <c r="AN10" s="62">
        <f>IF(MAX(I11:I18)=I13,1,0)</f>
        <v>1</v>
      </c>
      <c r="AO10" s="215" t="s">
        <v>303</v>
      </c>
      <c r="AP10" s="215"/>
      <c r="AQ10" s="215"/>
      <c r="AR10" s="63">
        <f>IF(MAX(D11:D18)=D17,1,0)</f>
        <v>1</v>
      </c>
    </row>
    <row r="11" spans="1:44" ht="15.75" customHeight="1">
      <c r="A11" s="277" t="s">
        <v>528</v>
      </c>
      <c r="B11" s="278"/>
      <c r="C11" s="279"/>
      <c r="D11" s="59">
        <f>ОЭ!C27</f>
        <v>0</v>
      </c>
      <c r="F11" s="274" t="s">
        <v>174</v>
      </c>
      <c r="G11" s="274"/>
      <c r="H11" s="274"/>
      <c r="I11" s="266">
        <f>ОТМ!J11</f>
        <v>0</v>
      </c>
      <c r="J11" s="267" t="str">
        <f>Итог!K19</f>
        <v>Низкий</v>
      </c>
      <c r="L11" s="217"/>
      <c r="M11" s="200"/>
      <c r="N11" s="218"/>
      <c r="O11" s="67">
        <f>IF(OR(W10=1,W11=1),1,0)</f>
        <v>1</v>
      </c>
      <c r="P11" s="237"/>
      <c r="Q11" s="238"/>
      <c r="R11" s="238"/>
      <c r="S11" s="238"/>
      <c r="T11" s="200" t="s">
        <v>174</v>
      </c>
      <c r="U11" s="200"/>
      <c r="V11" s="200"/>
      <c r="W11" s="61">
        <f>IF(MAX(I11:I18)=I11,1,0)</f>
        <v>1</v>
      </c>
      <c r="X11" s="200" t="s">
        <v>555</v>
      </c>
      <c r="Y11" s="200"/>
      <c r="Z11" s="200"/>
      <c r="AA11" s="64">
        <f>IF(MAX(D11:D18)=D11,1,0)</f>
        <v>1</v>
      </c>
      <c r="AC11" s="217"/>
      <c r="AD11" s="200"/>
      <c r="AE11" s="218"/>
      <c r="AF11" s="67">
        <f>IF(OR(AN10=1,AN11=1),1,0)</f>
        <v>1</v>
      </c>
      <c r="AG11" s="237"/>
      <c r="AH11" s="238"/>
      <c r="AI11" s="238"/>
      <c r="AJ11" s="238"/>
      <c r="AK11" s="200" t="s">
        <v>174</v>
      </c>
      <c r="AL11" s="200"/>
      <c r="AM11" s="200"/>
      <c r="AN11" s="61">
        <f>IF(MAX(I11:I18)=I11,1,0)</f>
        <v>1</v>
      </c>
      <c r="AO11" s="200" t="s">
        <v>555</v>
      </c>
      <c r="AP11" s="200"/>
      <c r="AQ11" s="200"/>
      <c r="AR11" s="64">
        <f>IF(MAX(D11:D18)=D11,1,0)</f>
        <v>1</v>
      </c>
    </row>
    <row r="12" spans="1:44" ht="16.5" customHeight="1" thickBot="1">
      <c r="A12" s="277" t="s">
        <v>529</v>
      </c>
      <c r="B12" s="278"/>
      <c r="C12" s="279"/>
      <c r="D12" s="73">
        <f>ОЭ!E27</f>
        <v>0</v>
      </c>
      <c r="F12" s="274"/>
      <c r="G12" s="274"/>
      <c r="H12" s="274"/>
      <c r="I12" s="266"/>
      <c r="J12" s="267"/>
      <c r="L12" s="219"/>
      <c r="M12" s="202"/>
      <c r="N12" s="220"/>
      <c r="O12" s="68">
        <f>IF(OR(AA10=1,AA11=1,AA12=1),1,0)</f>
        <v>1</v>
      </c>
      <c r="P12" s="239"/>
      <c r="Q12" s="240"/>
      <c r="R12" s="240"/>
      <c r="S12" s="240"/>
      <c r="T12" s="202"/>
      <c r="U12" s="202"/>
      <c r="V12" s="202"/>
      <c r="W12" s="202"/>
      <c r="X12" s="202" t="s">
        <v>554</v>
      </c>
      <c r="Y12" s="202"/>
      <c r="Z12" s="202"/>
      <c r="AA12" s="65">
        <f>IF(MAX(D11:D18)=D14,1,0)</f>
        <v>1</v>
      </c>
      <c r="AC12" s="219"/>
      <c r="AD12" s="202"/>
      <c r="AE12" s="220"/>
      <c r="AF12" s="68">
        <f>IF(OR(AR10=1,AR11=1,AR12=1),1,0)</f>
        <v>1</v>
      </c>
      <c r="AG12" s="239"/>
      <c r="AH12" s="240"/>
      <c r="AI12" s="240"/>
      <c r="AJ12" s="240"/>
      <c r="AK12" s="202"/>
      <c r="AL12" s="202"/>
      <c r="AM12" s="202"/>
      <c r="AN12" s="202"/>
      <c r="AO12" s="202" t="s">
        <v>554</v>
      </c>
      <c r="AP12" s="202"/>
      <c r="AQ12" s="202"/>
      <c r="AR12" s="65">
        <f>IF(OR(MAX(D11:D18)=D14,MAX(D11:D18)-1=D14),1,0)</f>
        <v>1</v>
      </c>
    </row>
    <row r="13" spans="1:44" ht="15.75" customHeight="1">
      <c r="A13" s="277" t="s">
        <v>530</v>
      </c>
      <c r="B13" s="278"/>
      <c r="C13" s="279"/>
      <c r="D13" s="73">
        <f>ОЭ!G27</f>
        <v>0</v>
      </c>
      <c r="F13" s="275" t="s">
        <v>175</v>
      </c>
      <c r="G13" s="275"/>
      <c r="H13" s="275"/>
      <c r="I13" s="266">
        <f>ОТМ!J12</f>
        <v>0</v>
      </c>
      <c r="J13" s="267" t="str">
        <f>Итог!K21</f>
        <v>Низкий</v>
      </c>
      <c r="L13" s="175" t="s">
        <v>540</v>
      </c>
      <c r="M13" s="176"/>
      <c r="N13" s="177"/>
      <c r="O13" s="66">
        <f>S13</f>
        <v>1</v>
      </c>
      <c r="P13" s="184" t="s">
        <v>549</v>
      </c>
      <c r="Q13" s="176"/>
      <c r="R13" s="176"/>
      <c r="S13" s="176">
        <f>IF(MAX(F2:F7)=F7,1,0)</f>
        <v>1</v>
      </c>
      <c r="T13" s="176" t="s">
        <v>175</v>
      </c>
      <c r="U13" s="176"/>
      <c r="V13" s="176"/>
      <c r="W13" s="62">
        <f>IF(MAX(I11:I18)=I13,1,0)</f>
        <v>1</v>
      </c>
      <c r="X13" s="232" t="s">
        <v>301</v>
      </c>
      <c r="Y13" s="232"/>
      <c r="Z13" s="232"/>
      <c r="AA13" s="63">
        <f>IF(MAX(D11:D18)=D15,1,0)</f>
        <v>1</v>
      </c>
      <c r="AC13" s="175" t="s">
        <v>540</v>
      </c>
      <c r="AD13" s="176"/>
      <c r="AE13" s="177"/>
      <c r="AF13" s="66">
        <f>AJ13</f>
        <v>1</v>
      </c>
      <c r="AG13" s="184" t="s">
        <v>549</v>
      </c>
      <c r="AH13" s="176"/>
      <c r="AI13" s="176"/>
      <c r="AJ13" s="176">
        <f>IF(MAX(F2:F7)=F7,1,0)</f>
        <v>1</v>
      </c>
      <c r="AK13" s="176" t="s">
        <v>175</v>
      </c>
      <c r="AL13" s="176"/>
      <c r="AM13" s="176"/>
      <c r="AN13" s="62">
        <f>IF(MAX(I11:I18)=I13,1,0)</f>
        <v>1</v>
      </c>
      <c r="AO13" s="232" t="s">
        <v>301</v>
      </c>
      <c r="AP13" s="232"/>
      <c r="AQ13" s="232"/>
      <c r="AR13" s="63">
        <f>IF(OR(MAX(D11:D18)=D15,MAX(D11:D18)-1=D15),1,0)</f>
        <v>1</v>
      </c>
    </row>
    <row r="14" spans="1:44" ht="15.75" customHeight="1">
      <c r="A14" s="277" t="s">
        <v>531</v>
      </c>
      <c r="B14" s="278"/>
      <c r="C14" s="279"/>
      <c r="D14" s="73">
        <f>ОЭ!I27</f>
        <v>0</v>
      </c>
      <c r="F14" s="275"/>
      <c r="G14" s="275"/>
      <c r="H14" s="275"/>
      <c r="I14" s="266"/>
      <c r="J14" s="267"/>
      <c r="L14" s="178"/>
      <c r="M14" s="179"/>
      <c r="N14" s="180"/>
      <c r="O14" s="67">
        <f>IF(OR(W13=1,W14=1),1,0)</f>
        <v>1</v>
      </c>
      <c r="P14" s="185"/>
      <c r="Q14" s="179"/>
      <c r="R14" s="179"/>
      <c r="S14" s="179"/>
      <c r="T14" s="179" t="s">
        <v>176</v>
      </c>
      <c r="U14" s="179"/>
      <c r="V14" s="179"/>
      <c r="W14" s="61">
        <f>IF(MAX(I11:I18)=I15,1,0)</f>
        <v>1</v>
      </c>
      <c r="X14" s="241" t="s">
        <v>528</v>
      </c>
      <c r="Y14" s="241"/>
      <c r="Z14" s="241"/>
      <c r="AA14" s="64">
        <f>IF(MAX(D11:D18)=D11,1,0)</f>
        <v>1</v>
      </c>
      <c r="AC14" s="178"/>
      <c r="AD14" s="179"/>
      <c r="AE14" s="180"/>
      <c r="AF14" s="67">
        <f>IF(OR(AN13=1,AN14=1),1,0)</f>
        <v>1</v>
      </c>
      <c r="AG14" s="185"/>
      <c r="AH14" s="179"/>
      <c r="AI14" s="179"/>
      <c r="AJ14" s="179"/>
      <c r="AK14" s="179" t="s">
        <v>176</v>
      </c>
      <c r="AL14" s="179"/>
      <c r="AM14" s="179"/>
      <c r="AN14" s="61">
        <f>IF(MAX(I11:I18)=I15,1,0)</f>
        <v>1</v>
      </c>
      <c r="AO14" s="241" t="s">
        <v>528</v>
      </c>
      <c r="AP14" s="241"/>
      <c r="AQ14" s="241"/>
      <c r="AR14" s="64">
        <f>IF(OR(MAX(D11:D18)=D11,MAX(D11:D18)-1=D11),1,0)</f>
        <v>1</v>
      </c>
    </row>
    <row r="15" spans="1:44" ht="18.75" customHeight="1">
      <c r="A15" s="277" t="s">
        <v>301</v>
      </c>
      <c r="B15" s="278"/>
      <c r="C15" s="279"/>
      <c r="D15" s="73">
        <f>ОЭ!H8</f>
        <v>0</v>
      </c>
      <c r="F15" s="274" t="s">
        <v>176</v>
      </c>
      <c r="G15" s="274"/>
      <c r="H15" s="274"/>
      <c r="I15" s="58">
        <f>ОТМ!J13</f>
        <v>0</v>
      </c>
      <c r="J15" s="59" t="str">
        <f>Итог!K23</f>
        <v>Низкий</v>
      </c>
      <c r="L15" s="178"/>
      <c r="M15" s="179"/>
      <c r="N15" s="180"/>
      <c r="O15" s="225">
        <f>IF(OR(AA13=1,AA14=1,AA15=1,AA16=1),1,0)</f>
        <v>1</v>
      </c>
      <c r="P15" s="185"/>
      <c r="Q15" s="179"/>
      <c r="R15" s="179"/>
      <c r="S15" s="179"/>
      <c r="T15" s="179"/>
      <c r="U15" s="179"/>
      <c r="V15" s="179"/>
      <c r="W15" s="179"/>
      <c r="X15" s="241" t="s">
        <v>530</v>
      </c>
      <c r="Y15" s="241"/>
      <c r="Z15" s="241"/>
      <c r="AA15" s="64">
        <f>IF(MAX(D11:D18)=D13,1,0)</f>
        <v>1</v>
      </c>
      <c r="AC15" s="178"/>
      <c r="AD15" s="179"/>
      <c r="AE15" s="180"/>
      <c r="AF15" s="225">
        <f>IF(OR(AR13=1,AR14=1,AR15=1,AR16=1),1,0)</f>
        <v>1</v>
      </c>
      <c r="AG15" s="185"/>
      <c r="AH15" s="179"/>
      <c r="AI15" s="179"/>
      <c r="AJ15" s="179"/>
      <c r="AK15" s="179"/>
      <c r="AL15" s="179"/>
      <c r="AM15" s="179"/>
      <c r="AN15" s="179"/>
      <c r="AO15" s="241" t="s">
        <v>530</v>
      </c>
      <c r="AP15" s="241"/>
      <c r="AQ15" s="241"/>
      <c r="AR15" s="64">
        <f>IF(OR(MAX(D11:D18)=D13,MAX(D11:D18)-1=D13),1,0)</f>
        <v>1</v>
      </c>
    </row>
    <row r="16" spans="1:44" ht="19.5" customHeight="1" thickBot="1">
      <c r="A16" s="277" t="s">
        <v>302</v>
      </c>
      <c r="B16" s="278"/>
      <c r="C16" s="279"/>
      <c r="D16" s="73">
        <f>ОЭ!H14</f>
        <v>0</v>
      </c>
      <c r="F16" s="274" t="s">
        <v>177</v>
      </c>
      <c r="G16" s="274"/>
      <c r="H16" s="274"/>
      <c r="I16" s="58">
        <f>ОТМ!J14</f>
        <v>0</v>
      </c>
      <c r="J16" s="59" t="str">
        <f>Итог!K24</f>
        <v>Низкий</v>
      </c>
      <c r="L16" s="213"/>
      <c r="M16" s="199"/>
      <c r="N16" s="196"/>
      <c r="O16" s="227"/>
      <c r="P16" s="198"/>
      <c r="Q16" s="199"/>
      <c r="R16" s="199"/>
      <c r="S16" s="199"/>
      <c r="T16" s="199"/>
      <c r="U16" s="199"/>
      <c r="V16" s="199"/>
      <c r="W16" s="199"/>
      <c r="X16" s="212" t="s">
        <v>556</v>
      </c>
      <c r="Y16" s="212"/>
      <c r="Z16" s="212"/>
      <c r="AA16" s="65">
        <f>IF(MAX(D11:D18)=D12,1,0)</f>
        <v>1</v>
      </c>
      <c r="AC16" s="213"/>
      <c r="AD16" s="199"/>
      <c r="AE16" s="196"/>
      <c r="AF16" s="227"/>
      <c r="AG16" s="198"/>
      <c r="AH16" s="199"/>
      <c r="AI16" s="199"/>
      <c r="AJ16" s="199"/>
      <c r="AK16" s="199"/>
      <c r="AL16" s="199"/>
      <c r="AM16" s="199"/>
      <c r="AN16" s="199"/>
      <c r="AO16" s="212" t="s">
        <v>556</v>
      </c>
      <c r="AP16" s="212"/>
      <c r="AQ16" s="212"/>
      <c r="AR16" s="65">
        <f>IF(OR(MAX(D11:D18)=D12,MAX(D11:D18)-1=D12),1,0)</f>
        <v>1</v>
      </c>
    </row>
    <row r="17" spans="1:44" ht="15.75" customHeight="1">
      <c r="A17" s="277" t="s">
        <v>303</v>
      </c>
      <c r="B17" s="278"/>
      <c r="C17" s="279"/>
      <c r="D17" s="73">
        <f>ОЭ!H20</f>
        <v>0</v>
      </c>
      <c r="F17" s="275" t="s">
        <v>178</v>
      </c>
      <c r="G17" s="275"/>
      <c r="H17" s="275"/>
      <c r="I17" s="266">
        <f>ОТМ!J15</f>
        <v>0</v>
      </c>
      <c r="J17" s="267" t="str">
        <f>Итог!K25</f>
        <v>Низкий</v>
      </c>
      <c r="L17" s="214" t="s">
        <v>541</v>
      </c>
      <c r="M17" s="215"/>
      <c r="N17" s="216"/>
      <c r="O17" s="66">
        <f>S17</f>
        <v>1</v>
      </c>
      <c r="P17" s="221" t="s">
        <v>550</v>
      </c>
      <c r="Q17" s="215"/>
      <c r="R17" s="215"/>
      <c r="S17" s="215">
        <f>IF(MAX(F2:F7)=F2,1,0)</f>
        <v>1</v>
      </c>
      <c r="T17" s="215" t="s">
        <v>176</v>
      </c>
      <c r="U17" s="215"/>
      <c r="V17" s="215"/>
      <c r="W17" s="62">
        <f>IF(MAX(I11:I18)=I15,1,0)</f>
        <v>1</v>
      </c>
      <c r="X17" s="224" t="s">
        <v>301</v>
      </c>
      <c r="Y17" s="224"/>
      <c r="Z17" s="224"/>
      <c r="AA17" s="63">
        <f>IF(MAX(D11:D18)=D15,1,0)</f>
        <v>1</v>
      </c>
      <c r="AC17" s="214" t="s">
        <v>541</v>
      </c>
      <c r="AD17" s="215"/>
      <c r="AE17" s="216"/>
      <c r="AF17" s="66">
        <f>AJ17</f>
        <v>1</v>
      </c>
      <c r="AG17" s="221" t="s">
        <v>550</v>
      </c>
      <c r="AH17" s="215"/>
      <c r="AI17" s="215"/>
      <c r="AJ17" s="215">
        <f>IF(MAX(F2:F7)=F2,1,0)</f>
        <v>1</v>
      </c>
      <c r="AK17" s="215" t="s">
        <v>176</v>
      </c>
      <c r="AL17" s="215"/>
      <c r="AM17" s="215"/>
      <c r="AN17" s="62">
        <f>IF(MAX(I11:I18)=I15,1,0)</f>
        <v>1</v>
      </c>
      <c r="AO17" s="224" t="s">
        <v>301</v>
      </c>
      <c r="AP17" s="224"/>
      <c r="AQ17" s="224"/>
      <c r="AR17" s="63">
        <f>IF(OR(MAX(D11:D18)=D15,MAX(D11:D18)-1=D15),1,0)</f>
        <v>1</v>
      </c>
    </row>
    <row r="18" spans="1:44" ht="15.75" customHeight="1">
      <c r="A18" s="277" t="s">
        <v>304</v>
      </c>
      <c r="B18" s="278"/>
      <c r="C18" s="279"/>
      <c r="D18" s="73">
        <f>ОЭ!H26</f>
        <v>0</v>
      </c>
      <c r="F18" s="275"/>
      <c r="G18" s="275"/>
      <c r="H18" s="275"/>
      <c r="I18" s="266"/>
      <c r="J18" s="267"/>
      <c r="L18" s="217"/>
      <c r="M18" s="200"/>
      <c r="N18" s="218"/>
      <c r="O18" s="67">
        <f>IF(OR(W17=1,W18=1),1,0)</f>
        <v>1</v>
      </c>
      <c r="P18" s="222"/>
      <c r="Q18" s="200"/>
      <c r="R18" s="200"/>
      <c r="S18" s="200"/>
      <c r="T18" s="200" t="s">
        <v>174</v>
      </c>
      <c r="U18" s="200"/>
      <c r="V18" s="200"/>
      <c r="W18" s="61">
        <f>IF(MAX(I11:I18)=I11,1,0)</f>
        <v>1</v>
      </c>
      <c r="X18" s="201" t="s">
        <v>302</v>
      </c>
      <c r="Y18" s="201"/>
      <c r="Z18" s="201"/>
      <c r="AA18" s="64">
        <f>IF(MAX(D11:D18)=D16,1,0)</f>
        <v>1</v>
      </c>
      <c r="AC18" s="217"/>
      <c r="AD18" s="200"/>
      <c r="AE18" s="218"/>
      <c r="AF18" s="67">
        <f>IF(OR(AN17=1,AN18=1),1,0)</f>
        <v>1</v>
      </c>
      <c r="AG18" s="222"/>
      <c r="AH18" s="200"/>
      <c r="AI18" s="200"/>
      <c r="AJ18" s="200"/>
      <c r="AK18" s="200" t="s">
        <v>174</v>
      </c>
      <c r="AL18" s="200"/>
      <c r="AM18" s="200"/>
      <c r="AN18" s="61">
        <f>IF(MAX(I11:I18)=I11,1,0)</f>
        <v>1</v>
      </c>
      <c r="AO18" s="201" t="s">
        <v>302</v>
      </c>
      <c r="AP18" s="201"/>
      <c r="AQ18" s="201"/>
      <c r="AR18" s="64">
        <f>IF(OR(MAX(D11:D18)=D16,MAX(D11:D18)-1=D16),1,0)</f>
        <v>1</v>
      </c>
    </row>
    <row r="19" spans="1:44" ht="15" customHeight="1">
      <c r="L19" s="217"/>
      <c r="M19" s="200"/>
      <c r="N19" s="218"/>
      <c r="O19" s="225">
        <f>IF(OR(AA17=1,AA18=1,AA19=1,AA20=1,AA21=1),1,0)</f>
        <v>1</v>
      </c>
      <c r="P19" s="222"/>
      <c r="Q19" s="200"/>
      <c r="R19" s="200"/>
      <c r="S19" s="200"/>
      <c r="T19" s="200"/>
      <c r="U19" s="200"/>
      <c r="V19" s="200"/>
      <c r="W19" s="200"/>
      <c r="X19" s="201" t="s">
        <v>528</v>
      </c>
      <c r="Y19" s="201"/>
      <c r="Z19" s="201"/>
      <c r="AA19" s="64">
        <f>IF(MAX(D11:D18)=D11,1,0)</f>
        <v>1</v>
      </c>
      <c r="AC19" s="217"/>
      <c r="AD19" s="200"/>
      <c r="AE19" s="218"/>
      <c r="AF19" s="225">
        <f>IF(OR(AR17=1,AR18=1,AR19=1,AR20=1,AR21=1),1,0)</f>
        <v>1</v>
      </c>
      <c r="AG19" s="222"/>
      <c r="AH19" s="200"/>
      <c r="AI19" s="200"/>
      <c r="AJ19" s="200"/>
      <c r="AK19" s="200"/>
      <c r="AL19" s="200"/>
      <c r="AM19" s="200"/>
      <c r="AN19" s="200"/>
      <c r="AO19" s="201" t="s">
        <v>528</v>
      </c>
      <c r="AP19" s="201"/>
      <c r="AQ19" s="201"/>
      <c r="AR19" s="64">
        <f>IF(OR(MAX(D11:D18)=D11,MAX(D11:D18)-1=D11),1,0)</f>
        <v>1</v>
      </c>
    </row>
    <row r="20" spans="1:44" ht="15" customHeight="1">
      <c r="A20" s="264" t="s">
        <v>562</v>
      </c>
      <c r="B20" s="264"/>
      <c r="C20" s="264"/>
      <c r="D20" s="264"/>
      <c r="E20" s="264"/>
      <c r="F20" s="264"/>
      <c r="G20" s="264"/>
      <c r="L20" s="217"/>
      <c r="M20" s="200"/>
      <c r="N20" s="218"/>
      <c r="O20" s="226"/>
      <c r="P20" s="222"/>
      <c r="Q20" s="200"/>
      <c r="R20" s="200"/>
      <c r="S20" s="200"/>
      <c r="T20" s="200"/>
      <c r="U20" s="200"/>
      <c r="V20" s="200"/>
      <c r="W20" s="200"/>
      <c r="X20" s="201" t="s">
        <v>530</v>
      </c>
      <c r="Y20" s="201"/>
      <c r="Z20" s="201"/>
      <c r="AA20" s="64">
        <f>IF(MAX(D11:D18)=D13,1,0)</f>
        <v>1</v>
      </c>
      <c r="AC20" s="217"/>
      <c r="AD20" s="200"/>
      <c r="AE20" s="218"/>
      <c r="AF20" s="226"/>
      <c r="AG20" s="222"/>
      <c r="AH20" s="200"/>
      <c r="AI20" s="200"/>
      <c r="AJ20" s="200"/>
      <c r="AK20" s="200"/>
      <c r="AL20" s="200"/>
      <c r="AM20" s="200"/>
      <c r="AN20" s="200"/>
      <c r="AO20" s="201" t="s">
        <v>530</v>
      </c>
      <c r="AP20" s="201"/>
      <c r="AQ20" s="201"/>
      <c r="AR20" s="64">
        <f>IF(OR(MAX(D11:D18)=D13,MAX(D11:D18)-1=D13),1,0)</f>
        <v>1</v>
      </c>
    </row>
    <row r="21" spans="1:44" ht="15.75" customHeight="1" thickBot="1">
      <c r="A21" s="260" t="s">
        <v>561</v>
      </c>
      <c r="B21" s="260"/>
      <c r="C21" s="260"/>
      <c r="D21" s="261" t="str">
        <f>IF(SUM(O3,O4,O5)=3,L3,IF(SUM(O6,O7,O8)=3,L6,IF(SUM(O10,O11,O12)=3,L10,IF(SUM(O13,O14,O15)=3,L13,IF(SUM(O17,O18,O19)=3,L17,IF(SUM(O22,O23,O24)=3,L22,IF(SUM(O26,O27,O28)=3,L26,IF(SUM(O29,O30,O31)=3,L29,IF(SUM(O32,O33,O34)=3,L32,IF(SUM(O35,O36,O37)=3,L35,IF(SUM(O38,O39)=2,L38,D24)))))))))))</f>
        <v>Физико математический</v>
      </c>
      <c r="E21" s="262"/>
      <c r="F21" s="262"/>
      <c r="G21" s="263"/>
      <c r="L21" s="219"/>
      <c r="M21" s="202"/>
      <c r="N21" s="220"/>
      <c r="O21" s="227"/>
      <c r="P21" s="223"/>
      <c r="Q21" s="202"/>
      <c r="R21" s="202"/>
      <c r="S21" s="202"/>
      <c r="T21" s="202"/>
      <c r="U21" s="202"/>
      <c r="V21" s="202"/>
      <c r="W21" s="202"/>
      <c r="X21" s="203" t="s">
        <v>557</v>
      </c>
      <c r="Y21" s="203"/>
      <c r="Z21" s="203"/>
      <c r="AA21" s="65">
        <f>IF(MAX(D11:D18)=D12,1,0)</f>
        <v>1</v>
      </c>
      <c r="AC21" s="219"/>
      <c r="AD21" s="202"/>
      <c r="AE21" s="220"/>
      <c r="AF21" s="227"/>
      <c r="AG21" s="223"/>
      <c r="AH21" s="202"/>
      <c r="AI21" s="202"/>
      <c r="AJ21" s="202"/>
      <c r="AK21" s="202"/>
      <c r="AL21" s="202"/>
      <c r="AM21" s="202"/>
      <c r="AN21" s="202"/>
      <c r="AO21" s="203" t="s">
        <v>557</v>
      </c>
      <c r="AP21" s="203"/>
      <c r="AQ21" s="203"/>
      <c r="AR21" s="65">
        <f>IF(OR(MAX(D11:D18)=D12,MAX(D11:D18)-1=D12),1,0)</f>
        <v>1</v>
      </c>
    </row>
    <row r="22" spans="1:44" ht="15" customHeight="1">
      <c r="L22" s="175" t="s">
        <v>542</v>
      </c>
      <c r="M22" s="176"/>
      <c r="N22" s="177"/>
      <c r="O22" s="66">
        <f>S22</f>
        <v>1</v>
      </c>
      <c r="P22" s="184" t="s">
        <v>551</v>
      </c>
      <c r="Q22" s="176"/>
      <c r="R22" s="176"/>
      <c r="S22" s="176">
        <f>IF(MAX(F2:F7)=F5,1,0)</f>
        <v>1</v>
      </c>
      <c r="T22" s="176" t="s">
        <v>176</v>
      </c>
      <c r="U22" s="176"/>
      <c r="V22" s="176"/>
      <c r="W22" s="62">
        <f>IF(MAX(I11:I18)=I15,1,0)</f>
        <v>1</v>
      </c>
      <c r="X22" s="176" t="s">
        <v>302</v>
      </c>
      <c r="Y22" s="176"/>
      <c r="Z22" s="176"/>
      <c r="AA22" s="63">
        <f>IF(MAX(D11:D18)=D16,1,0)</f>
        <v>1</v>
      </c>
      <c r="AC22" s="175" t="s">
        <v>542</v>
      </c>
      <c r="AD22" s="176"/>
      <c r="AE22" s="177"/>
      <c r="AF22" s="66">
        <f>AJ22</f>
        <v>1</v>
      </c>
      <c r="AG22" s="184" t="s">
        <v>551</v>
      </c>
      <c r="AH22" s="176"/>
      <c r="AI22" s="176"/>
      <c r="AJ22" s="176">
        <f>IF(MAX(F2:F7)=F5,1,0)</f>
        <v>1</v>
      </c>
      <c r="AK22" s="176" t="s">
        <v>176</v>
      </c>
      <c r="AL22" s="176"/>
      <c r="AM22" s="176"/>
      <c r="AN22" s="62">
        <f>IF(MAX(I11:I18)=I15,1,0)</f>
        <v>1</v>
      </c>
      <c r="AO22" s="176" t="s">
        <v>302</v>
      </c>
      <c r="AP22" s="176"/>
      <c r="AQ22" s="176"/>
      <c r="AR22" s="63">
        <f>IF(OR(MAX(D11:D18)=D16,MAX(D11:D18)-1=D16),1,0)</f>
        <v>1</v>
      </c>
    </row>
    <row r="23" spans="1:44" ht="15" customHeight="1">
      <c r="A23" s="265" t="s">
        <v>563</v>
      </c>
      <c r="B23" s="265"/>
      <c r="C23" s="265"/>
      <c r="D23" s="265"/>
      <c r="E23" s="265"/>
      <c r="F23" s="265"/>
      <c r="G23" s="265"/>
      <c r="L23" s="178"/>
      <c r="M23" s="179"/>
      <c r="N23" s="180"/>
      <c r="O23" s="67">
        <f>IF(OR(W22=1,W23=1),1,0)</f>
        <v>1</v>
      </c>
      <c r="P23" s="185"/>
      <c r="Q23" s="179"/>
      <c r="R23" s="179"/>
      <c r="S23" s="179"/>
      <c r="T23" s="179" t="s">
        <v>177</v>
      </c>
      <c r="U23" s="179"/>
      <c r="V23" s="179"/>
      <c r="W23" s="61">
        <f>IF(MAX(I11:I18)=I16,1,0)</f>
        <v>1</v>
      </c>
      <c r="X23" s="179" t="s">
        <v>528</v>
      </c>
      <c r="Y23" s="179"/>
      <c r="Z23" s="179"/>
      <c r="AA23" s="64">
        <f>IF(MAX(D11:D18)=D11,1,0)</f>
        <v>1</v>
      </c>
      <c r="AC23" s="178"/>
      <c r="AD23" s="179"/>
      <c r="AE23" s="180"/>
      <c r="AF23" s="67">
        <f>IF(OR(AN22=1,AN23=1),1,0)</f>
        <v>1</v>
      </c>
      <c r="AG23" s="185"/>
      <c r="AH23" s="179"/>
      <c r="AI23" s="179"/>
      <c r="AJ23" s="179"/>
      <c r="AK23" s="179" t="s">
        <v>177</v>
      </c>
      <c r="AL23" s="179"/>
      <c r="AM23" s="179"/>
      <c r="AN23" s="61">
        <f>IF(MAX(I11:I18)=I16,1,0)</f>
        <v>1</v>
      </c>
      <c r="AO23" s="179" t="s">
        <v>528</v>
      </c>
      <c r="AP23" s="179"/>
      <c r="AQ23" s="179"/>
      <c r="AR23" s="64">
        <f>IF(OR(MAX(D11:D18)=D11,MAX(D11:D18)-1=D11),1,0)</f>
        <v>1</v>
      </c>
    </row>
    <row r="24" spans="1:44" ht="15" customHeight="1">
      <c r="A24" s="260" t="s">
        <v>561</v>
      </c>
      <c r="B24" s="260"/>
      <c r="C24" s="260"/>
      <c r="D24" s="260" t="str">
        <f>IF(SUM(AF3,AF4,AF5)=3,AC3,IF(SUM(AF6,AF7,AF8)=3,AC6,IF(SUM(AF10,AF11,AF12)=3,AC10,IF(SUM(AF13,AF14,AF15)=3,AC13,IF(SUM(AF17,AF18,AF19)=3,AC17,IF(SUM(AF22,AF23,AF24)=3,AC22,IF(SUM(AF26,AF27,AF28)=3,AC26,IF(SUM(AF29,AF30,AF31)=3,AC29,IF(SUM(AF32,AF33,AF34)=3,AC32,IF(SUM(AF35,AF36,AF37)=3,AC35,IF(SUM(AF38,AF39)=2,AC38,"Профиль не выявлен")))))))))))</f>
        <v>Физико математический</v>
      </c>
      <c r="E24" s="260"/>
      <c r="F24" s="260"/>
      <c r="G24" s="260"/>
      <c r="L24" s="178"/>
      <c r="M24" s="179"/>
      <c r="N24" s="180"/>
      <c r="O24" s="225">
        <f>IF(OR(AA22=1,AA23=1,AA24=1,AA25=1),1,0)</f>
        <v>1</v>
      </c>
      <c r="P24" s="185"/>
      <c r="Q24" s="179"/>
      <c r="R24" s="179"/>
      <c r="S24" s="179"/>
      <c r="T24" s="180"/>
      <c r="U24" s="195"/>
      <c r="V24" s="195"/>
      <c r="W24" s="185"/>
      <c r="X24" s="179" t="s">
        <v>530</v>
      </c>
      <c r="Y24" s="179"/>
      <c r="Z24" s="179"/>
      <c r="AA24" s="64">
        <f>IF(MAX(D11:D18)=D13,1,0)</f>
        <v>1</v>
      </c>
      <c r="AC24" s="178"/>
      <c r="AD24" s="179"/>
      <c r="AE24" s="180"/>
      <c r="AF24" s="225">
        <f>IF(OR(AR22=1,AR23=1,AR24=1,AR25=1),1,0)</f>
        <v>1</v>
      </c>
      <c r="AG24" s="185"/>
      <c r="AH24" s="179"/>
      <c r="AI24" s="179"/>
      <c r="AJ24" s="179"/>
      <c r="AK24" s="180"/>
      <c r="AL24" s="195"/>
      <c r="AM24" s="195"/>
      <c r="AN24" s="185"/>
      <c r="AO24" s="179" t="s">
        <v>530</v>
      </c>
      <c r="AP24" s="179"/>
      <c r="AQ24" s="179"/>
      <c r="AR24" s="64">
        <f>IF(OR(MAX(D11:D18)=D13,MAX(D11:D18)-1=D13),1,0)</f>
        <v>1</v>
      </c>
    </row>
    <row r="25" spans="1:44" ht="15.75" customHeight="1" thickBot="1">
      <c r="L25" s="213"/>
      <c r="M25" s="199"/>
      <c r="N25" s="196"/>
      <c r="O25" s="227"/>
      <c r="P25" s="198"/>
      <c r="Q25" s="199"/>
      <c r="R25" s="199"/>
      <c r="S25" s="199"/>
      <c r="T25" s="196"/>
      <c r="U25" s="197"/>
      <c r="V25" s="197"/>
      <c r="W25" s="198"/>
      <c r="X25" s="199" t="s">
        <v>529</v>
      </c>
      <c r="Y25" s="199"/>
      <c r="Z25" s="199"/>
      <c r="AA25" s="65">
        <f>IF(MAX(D11:D18)=D12,1,0)</f>
        <v>1</v>
      </c>
      <c r="AC25" s="213"/>
      <c r="AD25" s="199"/>
      <c r="AE25" s="196"/>
      <c r="AF25" s="227"/>
      <c r="AG25" s="198"/>
      <c r="AH25" s="199"/>
      <c r="AI25" s="199"/>
      <c r="AJ25" s="199"/>
      <c r="AK25" s="196"/>
      <c r="AL25" s="197"/>
      <c r="AM25" s="197"/>
      <c r="AN25" s="198"/>
      <c r="AO25" s="199" t="s">
        <v>529</v>
      </c>
      <c r="AP25" s="199"/>
      <c r="AQ25" s="199"/>
      <c r="AR25" s="65">
        <f>IF(OR(MAX(D11:D18)=D12,MAX(D11:D18)-1=D12),1,0)</f>
        <v>1</v>
      </c>
    </row>
    <row r="26" spans="1:44" ht="15" customHeight="1">
      <c r="A26" s="285" t="s">
        <v>625</v>
      </c>
      <c r="B26" s="285"/>
      <c r="C26" s="285"/>
      <c r="D26" s="285"/>
      <c r="E26" s="285"/>
      <c r="F26" s="285"/>
      <c r="G26" s="285"/>
      <c r="L26" s="157" t="s">
        <v>543</v>
      </c>
      <c r="M26" s="158"/>
      <c r="N26" s="159"/>
      <c r="O26" s="67">
        <f>S26</f>
        <v>1</v>
      </c>
      <c r="P26" s="204" t="s">
        <v>548</v>
      </c>
      <c r="Q26" s="205"/>
      <c r="R26" s="205"/>
      <c r="S26" s="205">
        <f>IF(MAX(F2:F7)=F3,1,0)</f>
        <v>1</v>
      </c>
      <c r="T26" s="158" t="s">
        <v>175</v>
      </c>
      <c r="U26" s="158"/>
      <c r="V26" s="158"/>
      <c r="W26" s="62">
        <f>IF(MAX(I11:I18)=I13,1,0)</f>
        <v>1</v>
      </c>
      <c r="X26" s="158" t="s">
        <v>553</v>
      </c>
      <c r="Y26" s="158"/>
      <c r="Z26" s="158"/>
      <c r="AA26" s="63">
        <f>IF(MAX(D11:D18)=D18,1,0)</f>
        <v>1</v>
      </c>
      <c r="AC26" s="157" t="s">
        <v>543</v>
      </c>
      <c r="AD26" s="158"/>
      <c r="AE26" s="159"/>
      <c r="AF26" s="67">
        <f>AJ26</f>
        <v>1</v>
      </c>
      <c r="AG26" s="204" t="s">
        <v>548</v>
      </c>
      <c r="AH26" s="205"/>
      <c r="AI26" s="205"/>
      <c r="AJ26" s="205">
        <f>IF(MAX(F2:F7)=F3,1,0)</f>
        <v>1</v>
      </c>
      <c r="AK26" s="158" t="s">
        <v>175</v>
      </c>
      <c r="AL26" s="158"/>
      <c r="AM26" s="158"/>
      <c r="AN26" s="62">
        <f>IF(MAX(I11:I18)=I13,1,0)</f>
        <v>1</v>
      </c>
      <c r="AO26" s="158" t="s">
        <v>553</v>
      </c>
      <c r="AP26" s="158"/>
      <c r="AQ26" s="158"/>
      <c r="AR26" s="63">
        <f>IF(OR(MAX(D11:D18)=D18,MAX(D11:D18)-1=D18),1,0)</f>
        <v>1</v>
      </c>
    </row>
    <row r="27" spans="1:44" ht="15" customHeight="1">
      <c r="A27" s="284" t="str">
        <f>Итог!A7</f>
        <v>Физика и математика</v>
      </c>
      <c r="B27" s="284"/>
      <c r="C27" s="284"/>
      <c r="D27" s="284"/>
      <c r="E27" s="284"/>
      <c r="F27" s="276">
        <f>ОП!M3</f>
        <v>0</v>
      </c>
      <c r="G27" s="276"/>
      <c r="L27" s="160"/>
      <c r="M27" s="161"/>
      <c r="N27" s="162"/>
      <c r="O27" s="67">
        <f>IF(OR(W26=1,W27=1),1,0)</f>
        <v>1</v>
      </c>
      <c r="P27" s="206"/>
      <c r="Q27" s="207"/>
      <c r="R27" s="207"/>
      <c r="S27" s="207"/>
      <c r="T27" s="161" t="s">
        <v>176</v>
      </c>
      <c r="U27" s="161"/>
      <c r="V27" s="161"/>
      <c r="W27" s="61">
        <f>IF(MAX(I11:I18)=I15,1,0)</f>
        <v>1</v>
      </c>
      <c r="X27" s="161" t="s">
        <v>554</v>
      </c>
      <c r="Y27" s="161"/>
      <c r="Z27" s="161"/>
      <c r="AA27" s="64">
        <f>IF(MAX(D11:D18)=D14,1,0)</f>
        <v>1</v>
      </c>
      <c r="AC27" s="160"/>
      <c r="AD27" s="161"/>
      <c r="AE27" s="162"/>
      <c r="AF27" s="67">
        <f>IF(OR(AN26=1,AN27=1),1,0)</f>
        <v>1</v>
      </c>
      <c r="AG27" s="206"/>
      <c r="AH27" s="207"/>
      <c r="AI27" s="207"/>
      <c r="AJ27" s="207"/>
      <c r="AK27" s="161" t="s">
        <v>176</v>
      </c>
      <c r="AL27" s="161"/>
      <c r="AM27" s="161"/>
      <c r="AN27" s="61">
        <f>IF(MAX(I11:I18)=I15,1,0)</f>
        <v>1</v>
      </c>
      <c r="AO27" s="161" t="s">
        <v>554</v>
      </c>
      <c r="AP27" s="161"/>
      <c r="AQ27" s="161"/>
      <c r="AR27" s="64">
        <f>IF(OR(MAX(D11:D18)=D14,MAX(D11:D18)-1=D14),1,0)</f>
        <v>1</v>
      </c>
    </row>
    <row r="28" spans="1:44" ht="15.75" customHeight="1" thickBot="1">
      <c r="A28" s="284" t="str">
        <f>Итог!A8</f>
        <v>Химия и биология</v>
      </c>
      <c r="B28" s="284"/>
      <c r="C28" s="284"/>
      <c r="D28" s="284"/>
      <c r="E28" s="284"/>
      <c r="F28" s="276">
        <f>ОП!M4</f>
        <v>0</v>
      </c>
      <c r="G28" s="276"/>
      <c r="L28" s="190"/>
      <c r="M28" s="191"/>
      <c r="N28" s="192"/>
      <c r="O28" s="67">
        <f>IF(OR(AA26=1,AA27=1),1,0)</f>
        <v>1</v>
      </c>
      <c r="P28" s="208"/>
      <c r="Q28" s="209"/>
      <c r="R28" s="209"/>
      <c r="S28" s="209"/>
      <c r="T28" s="165"/>
      <c r="U28" s="210"/>
      <c r="V28" s="210"/>
      <c r="W28" s="168"/>
      <c r="X28" s="191"/>
      <c r="Y28" s="191"/>
      <c r="Z28" s="191"/>
      <c r="AA28" s="211"/>
      <c r="AC28" s="190"/>
      <c r="AD28" s="191"/>
      <c r="AE28" s="192"/>
      <c r="AF28" s="67">
        <f>IF(OR(AR26=1,AR27=1),1,0)</f>
        <v>1</v>
      </c>
      <c r="AG28" s="208"/>
      <c r="AH28" s="209"/>
      <c r="AI28" s="209"/>
      <c r="AJ28" s="209"/>
      <c r="AK28" s="165"/>
      <c r="AL28" s="210"/>
      <c r="AM28" s="210"/>
      <c r="AN28" s="168"/>
      <c r="AO28" s="191"/>
      <c r="AP28" s="191"/>
      <c r="AQ28" s="191"/>
      <c r="AR28" s="211"/>
    </row>
    <row r="29" spans="1:44" ht="15" customHeight="1">
      <c r="A29" s="284" t="str">
        <f>Итог!A9</f>
        <v>Радиотехника и электроника</v>
      </c>
      <c r="B29" s="284"/>
      <c r="C29" s="284"/>
      <c r="D29" s="284"/>
      <c r="E29" s="284"/>
      <c r="F29" s="276">
        <f>ОП!M5</f>
        <v>0</v>
      </c>
      <c r="G29" s="276"/>
      <c r="L29" s="175" t="s">
        <v>544</v>
      </c>
      <c r="M29" s="176"/>
      <c r="N29" s="177"/>
      <c r="O29" s="67">
        <f>IF(OR(S29=1,S31=1),1,0)</f>
        <v>1</v>
      </c>
      <c r="P29" s="184" t="s">
        <v>558</v>
      </c>
      <c r="Q29" s="176"/>
      <c r="R29" s="176"/>
      <c r="S29" s="176">
        <f>IF(MAX(F2:F7)=F3,1,0)</f>
        <v>1</v>
      </c>
      <c r="T29" s="176" t="s">
        <v>175</v>
      </c>
      <c r="U29" s="176"/>
      <c r="V29" s="176"/>
      <c r="W29" s="62">
        <f>IF(MAX(I11:I18)=I13,1,0)</f>
        <v>1</v>
      </c>
      <c r="X29" s="176" t="s">
        <v>303</v>
      </c>
      <c r="Y29" s="176"/>
      <c r="Z29" s="176"/>
      <c r="AA29" s="63">
        <f>IF(MAX(D11:D18)=D17,1,0)</f>
        <v>1</v>
      </c>
      <c r="AC29" s="175" t="s">
        <v>544</v>
      </c>
      <c r="AD29" s="176"/>
      <c r="AE29" s="177"/>
      <c r="AF29" s="67">
        <f>IF(OR(AJ29=1,AJ31=1),1,0)</f>
        <v>1</v>
      </c>
      <c r="AG29" s="184" t="s">
        <v>558</v>
      </c>
      <c r="AH29" s="176"/>
      <c r="AI29" s="176"/>
      <c r="AJ29" s="176">
        <f>IF(MAX(F2:F7)=F3,1,0)</f>
        <v>1</v>
      </c>
      <c r="AK29" s="176" t="s">
        <v>175</v>
      </c>
      <c r="AL29" s="176"/>
      <c r="AM29" s="176"/>
      <c r="AN29" s="62">
        <f>IF(MAX(I11:I18)=I13,1,0)</f>
        <v>1</v>
      </c>
      <c r="AO29" s="176" t="s">
        <v>303</v>
      </c>
      <c r="AP29" s="176"/>
      <c r="AQ29" s="176"/>
      <c r="AR29" s="63">
        <f>IF(OR(MAX(D11:D18)=D17,MAX(D11:D18)-1=D17),1,0)</f>
        <v>1</v>
      </c>
    </row>
    <row r="30" spans="1:44" ht="15" customHeight="1">
      <c r="A30" s="284" t="str">
        <f>Итог!A10</f>
        <v>Механика и конструирование</v>
      </c>
      <c r="B30" s="284"/>
      <c r="C30" s="284"/>
      <c r="D30" s="284"/>
      <c r="E30" s="284"/>
      <c r="F30" s="276">
        <f>ОП!M6</f>
        <v>0</v>
      </c>
      <c r="G30" s="276"/>
      <c r="L30" s="178"/>
      <c r="M30" s="179"/>
      <c r="N30" s="180"/>
      <c r="O30" s="67">
        <f>IF(OR(W29=1,W30=1),1,0)</f>
        <v>1</v>
      </c>
      <c r="P30" s="185"/>
      <c r="Q30" s="179"/>
      <c r="R30" s="179"/>
      <c r="S30" s="179"/>
      <c r="T30" s="179" t="s">
        <v>174</v>
      </c>
      <c r="U30" s="179"/>
      <c r="V30" s="179"/>
      <c r="W30" s="61">
        <f>IF(MAX(I11:I18)=I11,1,0)</f>
        <v>1</v>
      </c>
      <c r="X30" s="179" t="s">
        <v>554</v>
      </c>
      <c r="Y30" s="179"/>
      <c r="Z30" s="179"/>
      <c r="AA30" s="64">
        <f>IF(MAX(D11:D18)=D14,1,0)</f>
        <v>1</v>
      </c>
      <c r="AC30" s="178"/>
      <c r="AD30" s="179"/>
      <c r="AE30" s="180"/>
      <c r="AF30" s="67">
        <f>IF(OR(AN29=1,AN30=1),1,0)</f>
        <v>1</v>
      </c>
      <c r="AG30" s="185"/>
      <c r="AH30" s="179"/>
      <c r="AI30" s="179"/>
      <c r="AJ30" s="179"/>
      <c r="AK30" s="179" t="s">
        <v>174</v>
      </c>
      <c r="AL30" s="179"/>
      <c r="AM30" s="179"/>
      <c r="AN30" s="61">
        <f>IF(MAX(I11:I18)=I11,1,0)</f>
        <v>1</v>
      </c>
      <c r="AO30" s="179" t="s">
        <v>554</v>
      </c>
      <c r="AP30" s="179"/>
      <c r="AQ30" s="179"/>
      <c r="AR30" s="64">
        <f>IF(OR(MAX(D11:D18)=D14,MAX(D11:D18)-1=D14),1,0)</f>
        <v>1</v>
      </c>
    </row>
    <row r="31" spans="1:44" ht="15.75" customHeight="1" thickBot="1">
      <c r="A31" s="284" t="str">
        <f>Итог!A11</f>
        <v>География и геология</v>
      </c>
      <c r="B31" s="284"/>
      <c r="C31" s="284"/>
      <c r="D31" s="284"/>
      <c r="E31" s="284"/>
      <c r="F31" s="276">
        <f>ОП!M7</f>
        <v>0</v>
      </c>
      <c r="G31" s="276"/>
      <c r="L31" s="181"/>
      <c r="M31" s="182"/>
      <c r="N31" s="183"/>
      <c r="O31" s="67">
        <f>IF(OR(AA29=1,AA30=1),1,0)</f>
        <v>1</v>
      </c>
      <c r="P31" s="186" t="s">
        <v>559</v>
      </c>
      <c r="Q31" s="182"/>
      <c r="R31" s="182"/>
      <c r="S31" s="60">
        <f>IF(MAX(F2:F7)=F6,1,0)</f>
        <v>1</v>
      </c>
      <c r="T31" s="182"/>
      <c r="U31" s="182"/>
      <c r="V31" s="182"/>
      <c r="W31" s="182"/>
      <c r="X31" s="182"/>
      <c r="Y31" s="182"/>
      <c r="Z31" s="182"/>
      <c r="AA31" s="194"/>
      <c r="AC31" s="181"/>
      <c r="AD31" s="182"/>
      <c r="AE31" s="183"/>
      <c r="AF31" s="67">
        <f>IF(OR(AR29=1,AR30=1),1,0)</f>
        <v>1</v>
      </c>
      <c r="AG31" s="186" t="s">
        <v>559</v>
      </c>
      <c r="AH31" s="182"/>
      <c r="AI31" s="182"/>
      <c r="AJ31" s="60">
        <f>IF(MAX(F2:F7)=F6,1,0)</f>
        <v>1</v>
      </c>
      <c r="AK31" s="182"/>
      <c r="AL31" s="182"/>
      <c r="AM31" s="182"/>
      <c r="AN31" s="182"/>
      <c r="AO31" s="182"/>
      <c r="AP31" s="182"/>
      <c r="AQ31" s="182"/>
      <c r="AR31" s="194"/>
    </row>
    <row r="32" spans="1:44" ht="15" customHeight="1">
      <c r="A32" s="284" t="str">
        <f>Итог!A12</f>
        <v>Литература и искусство</v>
      </c>
      <c r="B32" s="284"/>
      <c r="C32" s="284"/>
      <c r="D32" s="284"/>
      <c r="E32" s="284"/>
      <c r="F32" s="276">
        <f>ОП!M8</f>
        <v>0</v>
      </c>
      <c r="G32" s="276"/>
      <c r="L32" s="157" t="s">
        <v>545</v>
      </c>
      <c r="M32" s="158"/>
      <c r="N32" s="159"/>
      <c r="O32" s="67">
        <f>S32</f>
        <v>1</v>
      </c>
      <c r="P32" s="166" t="s">
        <v>552</v>
      </c>
      <c r="Q32" s="158"/>
      <c r="R32" s="158"/>
      <c r="S32" s="158">
        <f>IF(MAX(F2:F7)=F4,1,0)</f>
        <v>1</v>
      </c>
      <c r="T32" s="158" t="s">
        <v>174</v>
      </c>
      <c r="U32" s="158"/>
      <c r="V32" s="158"/>
      <c r="W32" s="62">
        <f>IF(MAX(I11:I18)=I11,1,0)</f>
        <v>1</v>
      </c>
      <c r="X32" s="158" t="s">
        <v>554</v>
      </c>
      <c r="Y32" s="158"/>
      <c r="Z32" s="158"/>
      <c r="AA32" s="187">
        <f>IF(MAX(D11:D18)=D14,1,0)</f>
        <v>1</v>
      </c>
      <c r="AC32" s="157" t="s">
        <v>545</v>
      </c>
      <c r="AD32" s="158"/>
      <c r="AE32" s="159"/>
      <c r="AF32" s="67">
        <f>AJ32</f>
        <v>1</v>
      </c>
      <c r="AG32" s="166" t="s">
        <v>552</v>
      </c>
      <c r="AH32" s="158"/>
      <c r="AI32" s="158"/>
      <c r="AJ32" s="158">
        <f>IF(MAX(F2:F7)=F4,1,0)</f>
        <v>1</v>
      </c>
      <c r="AK32" s="158" t="s">
        <v>174</v>
      </c>
      <c r="AL32" s="158"/>
      <c r="AM32" s="158"/>
      <c r="AN32" s="62">
        <f>IF(MAX(I11:I18)=I11,1,0)</f>
        <v>1</v>
      </c>
      <c r="AO32" s="158" t="s">
        <v>554</v>
      </c>
      <c r="AP32" s="158"/>
      <c r="AQ32" s="158"/>
      <c r="AR32" s="187">
        <f>IF(OR(MAX(D11:D18)=D14,MAX(D11:D18)-1=D14),1,0)</f>
        <v>1</v>
      </c>
    </row>
    <row r="33" spans="1:44" ht="15" customHeight="1">
      <c r="A33" s="284" t="str">
        <f>Итог!A13</f>
        <v>История и политика</v>
      </c>
      <c r="B33" s="284"/>
      <c r="C33" s="284"/>
      <c r="D33" s="284"/>
      <c r="E33" s="284"/>
      <c r="F33" s="276">
        <f>ОП!M9</f>
        <v>0</v>
      </c>
      <c r="G33" s="276"/>
      <c r="L33" s="160"/>
      <c r="M33" s="161"/>
      <c r="N33" s="162"/>
      <c r="O33" s="67">
        <f>IF(OR(W32=1,W33=1),1,0)</f>
        <v>1</v>
      </c>
      <c r="P33" s="167"/>
      <c r="Q33" s="161"/>
      <c r="R33" s="161"/>
      <c r="S33" s="161"/>
      <c r="T33" s="161" t="s">
        <v>177</v>
      </c>
      <c r="U33" s="161"/>
      <c r="V33" s="161"/>
      <c r="W33" s="61">
        <f>IF(MAX(I11:I18)=I16,1,0)</f>
        <v>1</v>
      </c>
      <c r="X33" s="161"/>
      <c r="Y33" s="161"/>
      <c r="Z33" s="161"/>
      <c r="AA33" s="188"/>
      <c r="AC33" s="160"/>
      <c r="AD33" s="161"/>
      <c r="AE33" s="162"/>
      <c r="AF33" s="67">
        <f>IF(OR(AN32=1,AN33=1),1,0)</f>
        <v>1</v>
      </c>
      <c r="AG33" s="167"/>
      <c r="AH33" s="161"/>
      <c r="AI33" s="161"/>
      <c r="AJ33" s="161"/>
      <c r="AK33" s="161" t="s">
        <v>177</v>
      </c>
      <c r="AL33" s="161"/>
      <c r="AM33" s="161"/>
      <c r="AN33" s="61">
        <f>IF(MAX(I11:I18)=I16,1,0)</f>
        <v>1</v>
      </c>
      <c r="AO33" s="161"/>
      <c r="AP33" s="161"/>
      <c r="AQ33" s="161"/>
      <c r="AR33" s="188"/>
    </row>
    <row r="34" spans="1:44" ht="15.75" customHeight="1" thickBot="1">
      <c r="A34" s="284" t="str">
        <f>Итог!A14</f>
        <v>Педагогика и медицина</v>
      </c>
      <c r="B34" s="284"/>
      <c r="C34" s="284"/>
      <c r="D34" s="284"/>
      <c r="E34" s="284"/>
      <c r="F34" s="276">
        <f>ОП!M10</f>
        <v>0</v>
      </c>
      <c r="G34" s="276"/>
      <c r="L34" s="190"/>
      <c r="M34" s="191"/>
      <c r="N34" s="192"/>
      <c r="O34" s="67">
        <f>AA32</f>
        <v>1</v>
      </c>
      <c r="P34" s="193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89"/>
      <c r="AC34" s="190"/>
      <c r="AD34" s="191"/>
      <c r="AE34" s="192"/>
      <c r="AF34" s="67">
        <f>AR32</f>
        <v>1</v>
      </c>
      <c r="AG34" s="193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89"/>
    </row>
    <row r="35" spans="1:44" ht="15" customHeight="1">
      <c r="A35" s="284" t="str">
        <f>Итог!A15</f>
        <v>Предпринимательство и домоводство</v>
      </c>
      <c r="B35" s="284"/>
      <c r="C35" s="284"/>
      <c r="D35" s="284"/>
      <c r="E35" s="284"/>
      <c r="F35" s="276">
        <f>ОП!M11</f>
        <v>0</v>
      </c>
      <c r="G35" s="276"/>
      <c r="L35" s="175" t="s">
        <v>546</v>
      </c>
      <c r="M35" s="176"/>
      <c r="N35" s="177"/>
      <c r="O35" s="67">
        <f>S35</f>
        <v>1</v>
      </c>
      <c r="P35" s="184" t="s">
        <v>552</v>
      </c>
      <c r="Q35" s="176"/>
      <c r="R35" s="176"/>
      <c r="S35" s="176">
        <f>IF(MAX(F2:F7)=F4,1,0)</f>
        <v>1</v>
      </c>
      <c r="T35" s="176" t="s">
        <v>177</v>
      </c>
      <c r="U35" s="176"/>
      <c r="V35" s="176"/>
      <c r="W35" s="62">
        <f>IF(MAX(I11:I18)=I16,1,0)</f>
        <v>1</v>
      </c>
      <c r="X35" s="176" t="s">
        <v>302</v>
      </c>
      <c r="Y35" s="176"/>
      <c r="Z35" s="176"/>
      <c r="AA35" s="187">
        <f>IF(MAX(D11:D18)=D16,1,0)</f>
        <v>1</v>
      </c>
      <c r="AC35" s="175" t="s">
        <v>546</v>
      </c>
      <c r="AD35" s="176"/>
      <c r="AE35" s="177"/>
      <c r="AF35" s="67">
        <f>AJ35</f>
        <v>1</v>
      </c>
      <c r="AG35" s="184" t="s">
        <v>552</v>
      </c>
      <c r="AH35" s="176"/>
      <c r="AI35" s="176"/>
      <c r="AJ35" s="176">
        <f>IF(MAX(F2:F7)=F4,1,0)</f>
        <v>1</v>
      </c>
      <c r="AK35" s="176" t="s">
        <v>177</v>
      </c>
      <c r="AL35" s="176"/>
      <c r="AM35" s="176"/>
      <c r="AN35" s="62">
        <f>IF(MAX(I11:I18)=I16,1,0)</f>
        <v>1</v>
      </c>
      <c r="AO35" s="176" t="s">
        <v>302</v>
      </c>
      <c r="AP35" s="176"/>
      <c r="AQ35" s="176"/>
      <c r="AR35" s="187">
        <f>IF(OR(MAX(D11:D18)=D16,MAX(D11:D18)-1=D16),1,0)</f>
        <v>1</v>
      </c>
    </row>
    <row r="36" spans="1:44" ht="15" customHeight="1">
      <c r="A36" s="284" t="str">
        <f>Итог!A16</f>
        <v>Спорт и военное дело</v>
      </c>
      <c r="B36" s="284"/>
      <c r="C36" s="284"/>
      <c r="D36" s="284"/>
      <c r="E36" s="284"/>
      <c r="F36" s="276">
        <f>ОП!M12</f>
        <v>0</v>
      </c>
      <c r="G36" s="276"/>
      <c r="L36" s="178"/>
      <c r="M36" s="179"/>
      <c r="N36" s="180"/>
      <c r="O36" s="67">
        <f>IF(OR(W35=1,W36=1),1,0)</f>
        <v>1</v>
      </c>
      <c r="P36" s="185"/>
      <c r="Q36" s="179"/>
      <c r="R36" s="179"/>
      <c r="S36" s="179"/>
      <c r="T36" s="179" t="s">
        <v>174</v>
      </c>
      <c r="U36" s="179"/>
      <c r="V36" s="179"/>
      <c r="W36" s="61">
        <f>IF(MAX(I11:I18)=I11,1,0)</f>
        <v>1</v>
      </c>
      <c r="X36" s="179"/>
      <c r="Y36" s="179"/>
      <c r="Z36" s="179"/>
      <c r="AA36" s="188"/>
      <c r="AC36" s="178"/>
      <c r="AD36" s="179"/>
      <c r="AE36" s="180"/>
      <c r="AF36" s="67">
        <f>IF(OR(AN35=1,AN36=1),1,0)</f>
        <v>1</v>
      </c>
      <c r="AG36" s="185"/>
      <c r="AH36" s="179"/>
      <c r="AI36" s="179"/>
      <c r="AJ36" s="179"/>
      <c r="AK36" s="179" t="s">
        <v>174</v>
      </c>
      <c r="AL36" s="179"/>
      <c r="AM36" s="179"/>
      <c r="AN36" s="61">
        <f>IF(MAX(I11:I18)=I11,1,0)</f>
        <v>1</v>
      </c>
      <c r="AO36" s="179"/>
      <c r="AP36" s="179"/>
      <c r="AQ36" s="179"/>
      <c r="AR36" s="188"/>
    </row>
    <row r="37" spans="1:44" ht="15.75" customHeight="1" thickBot="1">
      <c r="L37" s="181"/>
      <c r="M37" s="182"/>
      <c r="N37" s="183"/>
      <c r="O37" s="67">
        <f>AA35</f>
        <v>1</v>
      </c>
      <c r="P37" s="186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9"/>
      <c r="AC37" s="181"/>
      <c r="AD37" s="182"/>
      <c r="AE37" s="183"/>
      <c r="AF37" s="67">
        <f>AR35</f>
        <v>1</v>
      </c>
      <c r="AG37" s="186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9"/>
    </row>
    <row r="38" spans="1:44" ht="15" customHeight="1">
      <c r="L38" s="157" t="s">
        <v>547</v>
      </c>
      <c r="M38" s="158"/>
      <c r="N38" s="159"/>
      <c r="O38" s="67">
        <f>S38</f>
        <v>1</v>
      </c>
      <c r="P38" s="166" t="s">
        <v>552</v>
      </c>
      <c r="Q38" s="158"/>
      <c r="R38" s="158"/>
      <c r="S38" s="158">
        <f>IF(MAX(F2:F7)=F4,1,0)</f>
        <v>1</v>
      </c>
      <c r="T38" s="158" t="s">
        <v>174</v>
      </c>
      <c r="U38" s="158"/>
      <c r="V38" s="158"/>
      <c r="W38" s="169">
        <f>IF(MAX(I11:I18)=I11,1,0)</f>
        <v>1</v>
      </c>
      <c r="X38" s="158"/>
      <c r="Y38" s="158"/>
      <c r="Z38" s="158"/>
      <c r="AA38" s="172"/>
      <c r="AC38" s="157" t="s">
        <v>547</v>
      </c>
      <c r="AD38" s="158"/>
      <c r="AE38" s="159"/>
      <c r="AF38" s="67">
        <f>AJ38</f>
        <v>1</v>
      </c>
      <c r="AG38" s="166" t="s">
        <v>552</v>
      </c>
      <c r="AH38" s="158"/>
      <c r="AI38" s="158"/>
      <c r="AJ38" s="158">
        <f>IF(MAX(F2:F7)=F4,1,0)</f>
        <v>1</v>
      </c>
      <c r="AK38" s="158" t="s">
        <v>174</v>
      </c>
      <c r="AL38" s="158"/>
      <c r="AM38" s="158"/>
      <c r="AN38" s="169">
        <f>IF(MAX(I11:I18)=I11,1,0)</f>
        <v>1</v>
      </c>
      <c r="AO38" s="158"/>
      <c r="AP38" s="158"/>
      <c r="AQ38" s="158"/>
      <c r="AR38" s="172"/>
    </row>
    <row r="39" spans="1:44">
      <c r="L39" s="160"/>
      <c r="M39" s="161"/>
      <c r="N39" s="162"/>
      <c r="O39" s="67">
        <f>W38</f>
        <v>1</v>
      </c>
      <c r="P39" s="167"/>
      <c r="Q39" s="161"/>
      <c r="R39" s="161"/>
      <c r="S39" s="161"/>
      <c r="T39" s="161"/>
      <c r="U39" s="161"/>
      <c r="V39" s="161"/>
      <c r="W39" s="170"/>
      <c r="X39" s="161"/>
      <c r="Y39" s="161"/>
      <c r="Z39" s="161"/>
      <c r="AA39" s="173"/>
      <c r="AC39" s="160"/>
      <c r="AD39" s="161"/>
      <c r="AE39" s="162"/>
      <c r="AF39" s="67">
        <f>AN38</f>
        <v>1</v>
      </c>
      <c r="AG39" s="167"/>
      <c r="AH39" s="161"/>
      <c r="AI39" s="161"/>
      <c r="AJ39" s="161"/>
      <c r="AK39" s="161"/>
      <c r="AL39" s="161"/>
      <c r="AM39" s="161"/>
      <c r="AN39" s="170"/>
      <c r="AO39" s="161"/>
      <c r="AP39" s="161"/>
      <c r="AQ39" s="161"/>
      <c r="AR39" s="173"/>
    </row>
    <row r="40" spans="1:44" ht="15.75" customHeight="1" thickBot="1">
      <c r="L40" s="163"/>
      <c r="M40" s="164"/>
      <c r="N40" s="165"/>
      <c r="O40" s="69"/>
      <c r="P40" s="168"/>
      <c r="Q40" s="164"/>
      <c r="R40" s="164"/>
      <c r="S40" s="164"/>
      <c r="T40" s="164"/>
      <c r="U40" s="164"/>
      <c r="V40" s="164"/>
      <c r="W40" s="171"/>
      <c r="X40" s="164"/>
      <c r="Y40" s="164"/>
      <c r="Z40" s="164"/>
      <c r="AA40" s="174"/>
      <c r="AC40" s="163"/>
      <c r="AD40" s="164"/>
      <c r="AE40" s="165"/>
      <c r="AF40" s="69"/>
      <c r="AG40" s="168"/>
      <c r="AH40" s="164"/>
      <c r="AI40" s="164"/>
      <c r="AJ40" s="164"/>
      <c r="AK40" s="164"/>
      <c r="AL40" s="164"/>
      <c r="AM40" s="164"/>
      <c r="AN40" s="171"/>
      <c r="AO40" s="164"/>
      <c r="AP40" s="164"/>
      <c r="AQ40" s="164"/>
      <c r="AR40" s="174"/>
    </row>
  </sheetData>
  <mergeCells count="289">
    <mergeCell ref="A35:E35"/>
    <mergeCell ref="F35:G35"/>
    <mergeCell ref="A36:E36"/>
    <mergeCell ref="F36:G36"/>
    <mergeCell ref="A26:G26"/>
    <mergeCell ref="A32:E32"/>
    <mergeCell ref="F32:G32"/>
    <mergeCell ref="A33:E33"/>
    <mergeCell ref="F33:G33"/>
    <mergeCell ref="A34:E34"/>
    <mergeCell ref="F34:G34"/>
    <mergeCell ref="A29:E29"/>
    <mergeCell ref="F29:G29"/>
    <mergeCell ref="A30:E30"/>
    <mergeCell ref="F30:G30"/>
    <mergeCell ref="A31:E31"/>
    <mergeCell ref="F31:G31"/>
    <mergeCell ref="A27:E27"/>
    <mergeCell ref="A28:E28"/>
    <mergeCell ref="G5:J5"/>
    <mergeCell ref="A6:E6"/>
    <mergeCell ref="G6:J6"/>
    <mergeCell ref="A7:E7"/>
    <mergeCell ref="G7:J7"/>
    <mergeCell ref="A1:J1"/>
    <mergeCell ref="A2:E2"/>
    <mergeCell ref="G2:J2"/>
    <mergeCell ref="A3:E3"/>
    <mergeCell ref="G3:J3"/>
    <mergeCell ref="A4:E4"/>
    <mergeCell ref="G4:J4"/>
    <mergeCell ref="A15:C15"/>
    <mergeCell ref="A16:C16"/>
    <mergeCell ref="A17:C17"/>
    <mergeCell ref="A18:C18"/>
    <mergeCell ref="A11:C11"/>
    <mergeCell ref="A12:C12"/>
    <mergeCell ref="A13:C13"/>
    <mergeCell ref="A14:C14"/>
    <mergeCell ref="A5:E5"/>
    <mergeCell ref="A9:D9"/>
    <mergeCell ref="A10:C10"/>
    <mergeCell ref="J13:J14"/>
    <mergeCell ref="F9:J9"/>
    <mergeCell ref="F10:H10"/>
    <mergeCell ref="F11:H12"/>
    <mergeCell ref="I11:I12"/>
    <mergeCell ref="J11:J12"/>
    <mergeCell ref="F13:H14"/>
    <mergeCell ref="P38:R40"/>
    <mergeCell ref="P32:R34"/>
    <mergeCell ref="P22:R25"/>
    <mergeCell ref="L22:N25"/>
    <mergeCell ref="O24:O25"/>
    <mergeCell ref="F15:H15"/>
    <mergeCell ref="F16:H16"/>
    <mergeCell ref="F17:H18"/>
    <mergeCell ref="I17:I18"/>
    <mergeCell ref="J17:J18"/>
    <mergeCell ref="F27:G27"/>
    <mergeCell ref="F28:G28"/>
    <mergeCell ref="L32:N34"/>
    <mergeCell ref="L35:N37"/>
    <mergeCell ref="L38:N40"/>
    <mergeCell ref="L3:N5"/>
    <mergeCell ref="L10:N12"/>
    <mergeCell ref="L6:N9"/>
    <mergeCell ref="L17:N21"/>
    <mergeCell ref="T22:V22"/>
    <mergeCell ref="T38:V40"/>
    <mergeCell ref="T18:V18"/>
    <mergeCell ref="T23:V23"/>
    <mergeCell ref="O8:O9"/>
    <mergeCell ref="O15:O16"/>
    <mergeCell ref="S38:S40"/>
    <mergeCell ref="S22:S25"/>
    <mergeCell ref="L13:N16"/>
    <mergeCell ref="X32:Z34"/>
    <mergeCell ref="P35:R37"/>
    <mergeCell ref="X35:Z37"/>
    <mergeCell ref="T32:V32"/>
    <mergeCell ref="T33:V33"/>
    <mergeCell ref="T35:V35"/>
    <mergeCell ref="P26:R28"/>
    <mergeCell ref="X26:Z26"/>
    <mergeCell ref="X27:Z27"/>
    <mergeCell ref="P29:R30"/>
    <mergeCell ref="P31:R31"/>
    <mergeCell ref="T29:V29"/>
    <mergeCell ref="T30:V30"/>
    <mergeCell ref="T26:V26"/>
    <mergeCell ref="T27:V27"/>
    <mergeCell ref="S35:S37"/>
    <mergeCell ref="S29:S30"/>
    <mergeCell ref="S32:S34"/>
    <mergeCell ref="S26:S28"/>
    <mergeCell ref="X1:AA2"/>
    <mergeCell ref="S3:S5"/>
    <mergeCell ref="T19:W19"/>
    <mergeCell ref="T20:W20"/>
    <mergeCell ref="T21:W21"/>
    <mergeCell ref="P3:R5"/>
    <mergeCell ref="X5:Z5"/>
    <mergeCell ref="T6:V6"/>
    <mergeCell ref="T7:V7"/>
    <mergeCell ref="X6:Z6"/>
    <mergeCell ref="X7:Z7"/>
    <mergeCell ref="T8:W8"/>
    <mergeCell ref="T3:V3"/>
    <mergeCell ref="T4:V4"/>
    <mergeCell ref="X3:Z3"/>
    <mergeCell ref="X4:Z4"/>
    <mergeCell ref="X20:Z20"/>
    <mergeCell ref="X21:Z21"/>
    <mergeCell ref="X18:Z18"/>
    <mergeCell ref="X19:Z19"/>
    <mergeCell ref="X10:Z10"/>
    <mergeCell ref="X11:Z11"/>
    <mergeCell ref="X12:Z12"/>
    <mergeCell ref="X13:Z13"/>
    <mergeCell ref="AA35:AA37"/>
    <mergeCell ref="X38:AA40"/>
    <mergeCell ref="T31:W31"/>
    <mergeCell ref="T34:W34"/>
    <mergeCell ref="T37:W37"/>
    <mergeCell ref="W38:W40"/>
    <mergeCell ref="S10:S12"/>
    <mergeCell ref="S13:S16"/>
    <mergeCell ref="X28:AA28"/>
    <mergeCell ref="X31:AA31"/>
    <mergeCell ref="AA32:AA34"/>
    <mergeCell ref="S17:S21"/>
    <mergeCell ref="T12:W12"/>
    <mergeCell ref="T13:V13"/>
    <mergeCell ref="T36:V36"/>
    <mergeCell ref="X29:Z29"/>
    <mergeCell ref="X30:Z30"/>
    <mergeCell ref="X22:Z22"/>
    <mergeCell ref="X23:Z23"/>
    <mergeCell ref="X24:Z24"/>
    <mergeCell ref="X25:Z25"/>
    <mergeCell ref="X17:Z17"/>
    <mergeCell ref="T15:W15"/>
    <mergeCell ref="X14:Z14"/>
    <mergeCell ref="L1:O2"/>
    <mergeCell ref="P1:S2"/>
    <mergeCell ref="S6:S9"/>
    <mergeCell ref="T1:W2"/>
    <mergeCell ref="T5:W5"/>
    <mergeCell ref="A21:C21"/>
    <mergeCell ref="D21:G21"/>
    <mergeCell ref="L29:N31"/>
    <mergeCell ref="P17:R21"/>
    <mergeCell ref="L26:N28"/>
    <mergeCell ref="T24:W24"/>
    <mergeCell ref="T25:W25"/>
    <mergeCell ref="T28:W28"/>
    <mergeCell ref="A20:G20"/>
    <mergeCell ref="A23:G23"/>
    <mergeCell ref="A24:C24"/>
    <mergeCell ref="D24:G24"/>
    <mergeCell ref="P6:R9"/>
    <mergeCell ref="T9:W9"/>
    <mergeCell ref="T10:V10"/>
    <mergeCell ref="T11:V11"/>
    <mergeCell ref="P10:R12"/>
    <mergeCell ref="T17:V17"/>
    <mergeCell ref="I13:I14"/>
    <mergeCell ref="AC6:AE9"/>
    <mergeCell ref="AG6:AI9"/>
    <mergeCell ref="AJ6:AJ9"/>
    <mergeCell ref="O19:O21"/>
    <mergeCell ref="X15:Z15"/>
    <mergeCell ref="X16:Z16"/>
    <mergeCell ref="P13:R16"/>
    <mergeCell ref="T14:V14"/>
    <mergeCell ref="T16:W16"/>
    <mergeCell ref="X8:Z8"/>
    <mergeCell ref="X9:Z9"/>
    <mergeCell ref="AK1:AN2"/>
    <mergeCell ref="AO1:AR2"/>
    <mergeCell ref="AC3:AE5"/>
    <mergeCell ref="AG3:AI5"/>
    <mergeCell ref="AJ3:AJ5"/>
    <mergeCell ref="AK3:AM3"/>
    <mergeCell ref="AO3:AQ3"/>
    <mergeCell ref="AK4:AM4"/>
    <mergeCell ref="AO4:AQ4"/>
    <mergeCell ref="AK5:AN5"/>
    <mergeCell ref="AO5:AQ5"/>
    <mergeCell ref="AC1:AF2"/>
    <mergeCell ref="AG1:AJ2"/>
    <mergeCell ref="AK6:AM6"/>
    <mergeCell ref="AO6:AQ6"/>
    <mergeCell ref="AK7:AM7"/>
    <mergeCell ref="AO7:AQ7"/>
    <mergeCell ref="AC13:AE16"/>
    <mergeCell ref="AG13:AI16"/>
    <mergeCell ref="AJ13:AJ16"/>
    <mergeCell ref="AK13:AM13"/>
    <mergeCell ref="AO13:AQ13"/>
    <mergeCell ref="AK14:AM14"/>
    <mergeCell ref="AF8:AF9"/>
    <mergeCell ref="AK8:AN8"/>
    <mergeCell ref="AO8:AQ8"/>
    <mergeCell ref="AK9:AN9"/>
    <mergeCell ref="AO9:AQ9"/>
    <mergeCell ref="AC10:AE12"/>
    <mergeCell ref="AG10:AI12"/>
    <mergeCell ref="AJ10:AJ12"/>
    <mergeCell ref="AK10:AM10"/>
    <mergeCell ref="AO10:AQ10"/>
    <mergeCell ref="AO14:AQ14"/>
    <mergeCell ref="AF15:AF16"/>
    <mergeCell ref="AK15:AN15"/>
    <mergeCell ref="AO15:AQ15"/>
    <mergeCell ref="AK16:AN16"/>
    <mergeCell ref="AO16:AQ16"/>
    <mergeCell ref="AK11:AM11"/>
    <mergeCell ref="AO11:AQ11"/>
    <mergeCell ref="AK12:AN12"/>
    <mergeCell ref="AO12:AQ12"/>
    <mergeCell ref="AC22:AE25"/>
    <mergeCell ref="AG22:AI25"/>
    <mergeCell ref="AJ22:AJ25"/>
    <mergeCell ref="AK22:AM22"/>
    <mergeCell ref="AO22:AQ22"/>
    <mergeCell ref="AK23:AM23"/>
    <mergeCell ref="AC17:AE21"/>
    <mergeCell ref="AG17:AI21"/>
    <mergeCell ref="AJ17:AJ21"/>
    <mergeCell ref="AK17:AM17"/>
    <mergeCell ref="AO17:AQ17"/>
    <mergeCell ref="AK18:AM18"/>
    <mergeCell ref="AO18:AQ18"/>
    <mergeCell ref="AF19:AF21"/>
    <mergeCell ref="AK19:AN19"/>
    <mergeCell ref="AO19:AQ19"/>
    <mergeCell ref="AO23:AQ23"/>
    <mergeCell ref="AF24:AF25"/>
    <mergeCell ref="AK24:AN24"/>
    <mergeCell ref="AO24:AQ24"/>
    <mergeCell ref="AK25:AN25"/>
    <mergeCell ref="AO25:AQ25"/>
    <mergeCell ref="AK20:AN20"/>
    <mergeCell ref="AO20:AQ20"/>
    <mergeCell ref="AK21:AN21"/>
    <mergeCell ref="AO21:AQ21"/>
    <mergeCell ref="AC26:AE28"/>
    <mergeCell ref="AG26:AI28"/>
    <mergeCell ref="AJ26:AJ28"/>
    <mergeCell ref="AK26:AM26"/>
    <mergeCell ref="AO26:AQ26"/>
    <mergeCell ref="AK27:AM27"/>
    <mergeCell ref="AO27:AQ27"/>
    <mergeCell ref="AK28:AN28"/>
    <mergeCell ref="AO28:AR28"/>
    <mergeCell ref="AC32:AE34"/>
    <mergeCell ref="AG32:AI34"/>
    <mergeCell ref="AJ32:AJ34"/>
    <mergeCell ref="AK32:AM32"/>
    <mergeCell ref="AO32:AQ34"/>
    <mergeCell ref="AR32:AR34"/>
    <mergeCell ref="AK33:AM33"/>
    <mergeCell ref="AK34:AN34"/>
    <mergeCell ref="AC29:AE31"/>
    <mergeCell ref="AG29:AI30"/>
    <mergeCell ref="AJ29:AJ30"/>
    <mergeCell ref="AK29:AM29"/>
    <mergeCell ref="AO29:AQ29"/>
    <mergeCell ref="AK30:AM30"/>
    <mergeCell ref="AO30:AQ30"/>
    <mergeCell ref="AG31:AI31"/>
    <mergeCell ref="AK31:AN31"/>
    <mergeCell ref="AO31:AR31"/>
    <mergeCell ref="AC38:AE40"/>
    <mergeCell ref="AG38:AI40"/>
    <mergeCell ref="AJ38:AJ40"/>
    <mergeCell ref="AK38:AM40"/>
    <mergeCell ref="AN38:AN40"/>
    <mergeCell ref="AO38:AR40"/>
    <mergeCell ref="AC35:AE37"/>
    <mergeCell ref="AG35:AI37"/>
    <mergeCell ref="AJ35:AJ37"/>
    <mergeCell ref="AK35:AM35"/>
    <mergeCell ref="AO35:AQ37"/>
    <mergeCell ref="AR35:AR37"/>
    <mergeCell ref="AK36:AM36"/>
    <mergeCell ref="AK37:AN37"/>
  </mergeCells>
  <conditionalFormatting sqref="J11 J13 J15:J17">
    <cfRule type="containsText" dxfId="114" priority="119" operator="containsText" text="ЛОЖЬ">
      <formula>NOT(ISERROR(SEARCH("ЛОЖЬ",J11)))</formula>
    </cfRule>
  </conditionalFormatting>
  <conditionalFormatting sqref="S3:S40">
    <cfRule type="cellIs" dxfId="113" priority="117" operator="equal">
      <formula>0</formula>
    </cfRule>
    <cfRule type="cellIs" dxfId="112" priority="118" operator="equal">
      <formula>1</formula>
    </cfRule>
  </conditionalFormatting>
  <conditionalFormatting sqref="W3:W4">
    <cfRule type="cellIs" dxfId="111" priority="115" operator="equal">
      <formula>0</formula>
    </cfRule>
    <cfRule type="cellIs" dxfId="110" priority="116" operator="equal">
      <formula>1</formula>
    </cfRule>
  </conditionalFormatting>
  <conditionalFormatting sqref="W6:W7">
    <cfRule type="cellIs" dxfId="109" priority="113" operator="equal">
      <formula>0</formula>
    </cfRule>
    <cfRule type="cellIs" dxfId="108" priority="114" operator="equal">
      <formula>1</formula>
    </cfRule>
  </conditionalFormatting>
  <conditionalFormatting sqref="W10:W11">
    <cfRule type="cellIs" dxfId="107" priority="111" operator="equal">
      <formula>0</formula>
    </cfRule>
    <cfRule type="cellIs" dxfId="106" priority="112" operator="equal">
      <formula>1</formula>
    </cfRule>
  </conditionalFormatting>
  <conditionalFormatting sqref="W13:W14">
    <cfRule type="cellIs" dxfId="105" priority="109" operator="equal">
      <formula>0</formula>
    </cfRule>
    <cfRule type="cellIs" dxfId="104" priority="110" operator="equal">
      <formula>1</formula>
    </cfRule>
  </conditionalFormatting>
  <conditionalFormatting sqref="W17:W18">
    <cfRule type="cellIs" dxfId="103" priority="105" operator="equal">
      <formula>0</formula>
    </cfRule>
    <cfRule type="cellIs" dxfId="102" priority="106" operator="equal">
      <formula>1</formula>
    </cfRule>
  </conditionalFormatting>
  <conditionalFormatting sqref="W22:W23">
    <cfRule type="cellIs" dxfId="101" priority="103" operator="equal">
      <formula>0</formula>
    </cfRule>
    <cfRule type="cellIs" dxfId="100" priority="104" operator="equal">
      <formula>1</formula>
    </cfRule>
  </conditionalFormatting>
  <conditionalFormatting sqref="W26:W27">
    <cfRule type="cellIs" dxfId="99" priority="101" operator="equal">
      <formula>0</formula>
    </cfRule>
    <cfRule type="cellIs" dxfId="98" priority="102" operator="equal">
      <formula>1</formula>
    </cfRule>
  </conditionalFormatting>
  <conditionalFormatting sqref="W29:W30">
    <cfRule type="cellIs" dxfId="97" priority="99" operator="equal">
      <formula>0</formula>
    </cfRule>
    <cfRule type="cellIs" dxfId="96" priority="100" operator="equal">
      <formula>1</formula>
    </cfRule>
  </conditionalFormatting>
  <conditionalFormatting sqref="W32:W33">
    <cfRule type="cellIs" dxfId="95" priority="97" operator="equal">
      <formula>0</formula>
    </cfRule>
    <cfRule type="cellIs" dxfId="94" priority="98" operator="equal">
      <formula>1</formula>
    </cfRule>
  </conditionalFormatting>
  <conditionalFormatting sqref="W35:W36">
    <cfRule type="cellIs" dxfId="93" priority="95" operator="equal">
      <formula>0</formula>
    </cfRule>
    <cfRule type="cellIs" dxfId="92" priority="96" operator="equal">
      <formula>1</formula>
    </cfRule>
  </conditionalFormatting>
  <conditionalFormatting sqref="W38">
    <cfRule type="cellIs" dxfId="91" priority="93" operator="equal">
      <formula>0</formula>
    </cfRule>
    <cfRule type="cellIs" dxfId="90" priority="94" operator="equal">
      <formula>1</formula>
    </cfRule>
  </conditionalFormatting>
  <conditionalFormatting sqref="AA3:AA5">
    <cfRule type="cellIs" dxfId="89" priority="89" operator="equal">
      <formula>0</formula>
    </cfRule>
    <cfRule type="cellIs" dxfId="88" priority="90" operator="equal">
      <formula>1</formula>
    </cfRule>
  </conditionalFormatting>
  <conditionalFormatting sqref="AA6:AA9">
    <cfRule type="cellIs" dxfId="87" priority="87" operator="equal">
      <formula>0</formula>
    </cfRule>
    <cfRule type="cellIs" dxfId="86" priority="88" operator="equal">
      <formula>1</formula>
    </cfRule>
  </conditionalFormatting>
  <conditionalFormatting sqref="AA10:AA27">
    <cfRule type="cellIs" dxfId="85" priority="85" operator="equal">
      <formula>0</formula>
    </cfRule>
    <cfRule type="cellIs" dxfId="84" priority="86" operator="equal">
      <formula>1</formula>
    </cfRule>
  </conditionalFormatting>
  <conditionalFormatting sqref="AA29:AA30">
    <cfRule type="cellIs" dxfId="83" priority="83" operator="equal">
      <formula>0</formula>
    </cfRule>
    <cfRule type="cellIs" dxfId="82" priority="84" operator="equal">
      <formula>1</formula>
    </cfRule>
  </conditionalFormatting>
  <conditionalFormatting sqref="AA32">
    <cfRule type="cellIs" dxfId="81" priority="81" operator="equal">
      <formula>0</formula>
    </cfRule>
    <cfRule type="cellIs" dxfId="80" priority="82" operator="equal">
      <formula>1</formula>
    </cfRule>
  </conditionalFormatting>
  <conditionalFormatting sqref="AA35">
    <cfRule type="cellIs" dxfId="79" priority="79" operator="equal">
      <formula>0</formula>
    </cfRule>
    <cfRule type="cellIs" dxfId="78" priority="80" operator="equal">
      <formula>1</formula>
    </cfRule>
  </conditionalFormatting>
  <conditionalFormatting sqref="O3:O5">
    <cfRule type="cellIs" dxfId="77" priority="75" operator="equal">
      <formula>0</formula>
    </cfRule>
    <cfRule type="cellIs" dxfId="76" priority="76" operator="equal">
      <formula>1</formula>
    </cfRule>
  </conditionalFormatting>
  <conditionalFormatting sqref="O6:O8">
    <cfRule type="cellIs" dxfId="75" priority="73" operator="equal">
      <formula>0</formula>
    </cfRule>
    <cfRule type="cellIs" dxfId="74" priority="74" operator="equal">
      <formula>1</formula>
    </cfRule>
  </conditionalFormatting>
  <conditionalFormatting sqref="O10:O12">
    <cfRule type="cellIs" dxfId="73" priority="71" operator="equal">
      <formula>0</formula>
    </cfRule>
    <cfRule type="cellIs" dxfId="72" priority="72" operator="equal">
      <formula>1</formula>
    </cfRule>
  </conditionalFormatting>
  <conditionalFormatting sqref="O13:O15">
    <cfRule type="cellIs" dxfId="71" priority="69" operator="equal">
      <formula>0</formula>
    </cfRule>
    <cfRule type="cellIs" dxfId="70" priority="70" operator="equal">
      <formula>1</formula>
    </cfRule>
  </conditionalFormatting>
  <conditionalFormatting sqref="O17:O19">
    <cfRule type="cellIs" dxfId="69" priority="67" operator="equal">
      <formula>0</formula>
    </cfRule>
    <cfRule type="cellIs" dxfId="68" priority="68" operator="equal">
      <formula>1</formula>
    </cfRule>
  </conditionalFormatting>
  <conditionalFormatting sqref="O22:O24">
    <cfRule type="cellIs" dxfId="67" priority="65" operator="equal">
      <formula>0</formula>
    </cfRule>
    <cfRule type="cellIs" dxfId="66" priority="66" operator="equal">
      <formula>1</formula>
    </cfRule>
  </conditionalFormatting>
  <conditionalFormatting sqref="O26:O28">
    <cfRule type="cellIs" dxfId="65" priority="63" operator="equal">
      <formula>0</formula>
    </cfRule>
    <cfRule type="cellIs" dxfId="64" priority="64" operator="equal">
      <formula>1</formula>
    </cfRule>
  </conditionalFormatting>
  <conditionalFormatting sqref="O29:O31">
    <cfRule type="cellIs" dxfId="63" priority="61" operator="equal">
      <formula>0</formula>
    </cfRule>
    <cfRule type="cellIs" dxfId="62" priority="62" operator="equal">
      <formula>1</formula>
    </cfRule>
  </conditionalFormatting>
  <conditionalFormatting sqref="O32:O34">
    <cfRule type="cellIs" dxfId="61" priority="59" operator="equal">
      <formula>0</formula>
    </cfRule>
    <cfRule type="cellIs" dxfId="60" priority="60" operator="equal">
      <formula>1</formula>
    </cfRule>
  </conditionalFormatting>
  <conditionalFormatting sqref="O35:O39">
    <cfRule type="cellIs" dxfId="59" priority="57" operator="equal">
      <formula>0</formula>
    </cfRule>
    <cfRule type="cellIs" dxfId="58" priority="58" operator="equal">
      <formula>1</formula>
    </cfRule>
  </conditionalFormatting>
  <conditionalFormatting sqref="AJ3:AJ40">
    <cfRule type="cellIs" dxfId="57" priority="55" operator="equal">
      <formula>0</formula>
    </cfRule>
    <cfRule type="cellIs" dxfId="56" priority="56" operator="equal">
      <formula>1</formula>
    </cfRule>
  </conditionalFormatting>
  <conditionalFormatting sqref="AN3:AN4">
    <cfRule type="cellIs" dxfId="55" priority="53" operator="equal">
      <formula>0</formula>
    </cfRule>
    <cfRule type="cellIs" dxfId="54" priority="54" operator="equal">
      <formula>1</formula>
    </cfRule>
  </conditionalFormatting>
  <conditionalFormatting sqref="AN6:AN7">
    <cfRule type="cellIs" dxfId="53" priority="51" operator="equal">
      <formula>0</formula>
    </cfRule>
    <cfRule type="cellIs" dxfId="52" priority="52" operator="equal">
      <formula>1</formula>
    </cfRule>
  </conditionalFormatting>
  <conditionalFormatting sqref="AN10:AN11">
    <cfRule type="cellIs" dxfId="51" priority="49" operator="equal">
      <formula>0</formula>
    </cfRule>
    <cfRule type="cellIs" dxfId="50" priority="50" operator="equal">
      <formula>1</formula>
    </cfRule>
  </conditionalFormatting>
  <conditionalFormatting sqref="AN13:AN14">
    <cfRule type="cellIs" dxfId="49" priority="47" operator="equal">
      <formula>0</formula>
    </cfRule>
    <cfRule type="cellIs" dxfId="48" priority="48" operator="equal">
      <formula>1</formula>
    </cfRule>
  </conditionalFormatting>
  <conditionalFormatting sqref="AN17:AN18">
    <cfRule type="cellIs" dxfId="47" priority="45" operator="equal">
      <formula>0</formula>
    </cfRule>
    <cfRule type="cellIs" dxfId="46" priority="46" operator="equal">
      <formula>1</formula>
    </cfRule>
  </conditionalFormatting>
  <conditionalFormatting sqref="AN22:AN23">
    <cfRule type="cellIs" dxfId="45" priority="43" operator="equal">
      <formula>0</formula>
    </cfRule>
    <cfRule type="cellIs" dxfId="44" priority="44" operator="equal">
      <formula>1</formula>
    </cfRule>
  </conditionalFormatting>
  <conditionalFormatting sqref="AN26:AN27">
    <cfRule type="cellIs" dxfId="43" priority="41" operator="equal">
      <formula>0</formula>
    </cfRule>
    <cfRule type="cellIs" dxfId="42" priority="42" operator="equal">
      <formula>1</formula>
    </cfRule>
  </conditionalFormatting>
  <conditionalFormatting sqref="AN29:AN30">
    <cfRule type="cellIs" dxfId="41" priority="39" operator="equal">
      <formula>0</formula>
    </cfRule>
    <cfRule type="cellIs" dxfId="40" priority="40" operator="equal">
      <formula>1</formula>
    </cfRule>
  </conditionalFormatting>
  <conditionalFormatting sqref="AN32:AN33">
    <cfRule type="cellIs" dxfId="39" priority="37" operator="equal">
      <formula>0</formula>
    </cfRule>
    <cfRule type="cellIs" dxfId="38" priority="38" operator="equal">
      <formula>1</formula>
    </cfRule>
  </conditionalFormatting>
  <conditionalFormatting sqref="AN35:AN36">
    <cfRule type="cellIs" dxfId="37" priority="35" operator="equal">
      <formula>0</formula>
    </cfRule>
    <cfRule type="cellIs" dxfId="36" priority="36" operator="equal">
      <formula>1</formula>
    </cfRule>
  </conditionalFormatting>
  <conditionalFormatting sqref="AN38">
    <cfRule type="cellIs" dxfId="35" priority="33" operator="equal">
      <formula>0</formula>
    </cfRule>
    <cfRule type="cellIs" dxfId="34" priority="34" operator="equal">
      <formula>1</formula>
    </cfRule>
  </conditionalFormatting>
  <conditionalFormatting sqref="AR3:AR5">
    <cfRule type="cellIs" dxfId="33" priority="31" operator="equal">
      <formula>0</formula>
    </cfRule>
    <cfRule type="cellIs" dxfId="32" priority="32" operator="equal">
      <formula>1</formula>
    </cfRule>
  </conditionalFormatting>
  <conditionalFormatting sqref="AR6:AR9">
    <cfRule type="cellIs" dxfId="31" priority="29" operator="equal">
      <formula>0</formula>
    </cfRule>
    <cfRule type="cellIs" dxfId="30" priority="30" operator="equal">
      <formula>1</formula>
    </cfRule>
  </conditionalFormatting>
  <conditionalFormatting sqref="AR10:AR27">
    <cfRule type="cellIs" dxfId="29" priority="27" operator="equal">
      <formula>0</formula>
    </cfRule>
    <cfRule type="cellIs" dxfId="28" priority="28" operator="equal">
      <formula>1</formula>
    </cfRule>
  </conditionalFormatting>
  <conditionalFormatting sqref="AR29:AR30">
    <cfRule type="cellIs" dxfId="27" priority="25" operator="equal">
      <formula>0</formula>
    </cfRule>
    <cfRule type="cellIs" dxfId="26" priority="26" operator="equal">
      <formula>1</formula>
    </cfRule>
  </conditionalFormatting>
  <conditionalFormatting sqref="AR32">
    <cfRule type="cellIs" dxfId="25" priority="23" operator="equal">
      <formula>0</formula>
    </cfRule>
    <cfRule type="cellIs" dxfId="24" priority="24" operator="equal">
      <formula>1</formula>
    </cfRule>
  </conditionalFormatting>
  <conditionalFormatting sqref="AR35">
    <cfRule type="cellIs" dxfId="23" priority="21" operator="equal">
      <formula>0</formula>
    </cfRule>
    <cfRule type="cellIs" dxfId="22" priority="22" operator="equal">
      <formula>1</formula>
    </cfRule>
  </conditionalFormatting>
  <conditionalFormatting sqref="AF3:AF5">
    <cfRule type="cellIs" dxfId="21" priority="19" operator="equal">
      <formula>0</formula>
    </cfRule>
    <cfRule type="cellIs" dxfId="20" priority="20" operator="equal">
      <formula>1</formula>
    </cfRule>
  </conditionalFormatting>
  <conditionalFormatting sqref="AF6:AF8">
    <cfRule type="cellIs" dxfId="19" priority="17" operator="equal">
      <formula>0</formula>
    </cfRule>
    <cfRule type="cellIs" dxfId="18" priority="18" operator="equal">
      <formula>1</formula>
    </cfRule>
  </conditionalFormatting>
  <conditionalFormatting sqref="AF10:AF12">
    <cfRule type="cellIs" dxfId="17" priority="15" operator="equal">
      <formula>0</formula>
    </cfRule>
    <cfRule type="cellIs" dxfId="16" priority="16" operator="equal">
      <formula>1</formula>
    </cfRule>
  </conditionalFormatting>
  <conditionalFormatting sqref="AF13:AF15">
    <cfRule type="cellIs" dxfId="15" priority="13" operator="equal">
      <formula>0</formula>
    </cfRule>
    <cfRule type="cellIs" dxfId="14" priority="14" operator="equal">
      <formula>1</formula>
    </cfRule>
  </conditionalFormatting>
  <conditionalFormatting sqref="AF17:AF19">
    <cfRule type="cellIs" dxfId="13" priority="11" operator="equal">
      <formula>0</formula>
    </cfRule>
    <cfRule type="cellIs" dxfId="12" priority="12" operator="equal">
      <formula>1</formula>
    </cfRule>
  </conditionalFormatting>
  <conditionalFormatting sqref="AF22:AF24">
    <cfRule type="cellIs" dxfId="11" priority="9" operator="equal">
      <formula>0</formula>
    </cfRule>
    <cfRule type="cellIs" dxfId="10" priority="10" operator="equal">
      <formula>1</formula>
    </cfRule>
  </conditionalFormatting>
  <conditionalFormatting sqref="AF26:AF28">
    <cfRule type="cellIs" dxfId="9" priority="7" operator="equal">
      <formula>0</formula>
    </cfRule>
    <cfRule type="cellIs" dxfId="8" priority="8" operator="equal">
      <formula>1</formula>
    </cfRule>
  </conditionalFormatting>
  <conditionalFormatting sqref="AF29:AF31">
    <cfRule type="cellIs" dxfId="7" priority="5" operator="equal">
      <formula>0</formula>
    </cfRule>
    <cfRule type="cellIs" dxfId="6" priority="6" operator="equal">
      <formula>1</formula>
    </cfRule>
  </conditionalFormatting>
  <conditionalFormatting sqref="AF32:AF34">
    <cfRule type="cellIs" dxfId="5" priority="3" operator="equal">
      <formula>0</formula>
    </cfRule>
    <cfRule type="cellIs" dxfId="4" priority="4" operator="equal">
      <formula>1</formula>
    </cfRule>
  </conditionalFormatting>
  <conditionalFormatting sqref="AF35:AF39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tabColor rgb="FF7030A0"/>
  </sheetPr>
  <dimension ref="A1:Y49"/>
  <sheetViews>
    <sheetView workbookViewId="0">
      <selection activeCell="I47" sqref="I47:K47"/>
    </sheetView>
  </sheetViews>
  <sheetFormatPr defaultRowHeight="15"/>
  <cols>
    <col min="1" max="1" width="11" style="21" customWidth="1"/>
    <col min="2" max="3" width="9.140625" style="21"/>
    <col min="4" max="4" width="11.7109375" style="21" customWidth="1"/>
    <col min="5" max="5" width="2.42578125" style="21" customWidth="1"/>
    <col min="6" max="6" width="7.42578125" style="21" customWidth="1"/>
    <col min="7" max="7" width="6" style="21" customWidth="1"/>
    <col min="8" max="8" width="10.28515625" style="21" customWidth="1"/>
    <col min="9" max="9" width="9.28515625" style="21" customWidth="1"/>
    <col min="10" max="10" width="8.140625" style="21" customWidth="1"/>
    <col min="11" max="11" width="10.5703125" style="21" customWidth="1"/>
    <col min="12" max="16384" width="9.140625" style="21"/>
  </cols>
  <sheetData>
    <row r="1" spans="1:25" ht="25.5" customHeight="1">
      <c r="A1" s="289" t="s">
        <v>626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25" ht="8.25" customHeight="1"/>
    <row r="3" spans="1:25" ht="18.75">
      <c r="A3" s="52" t="s">
        <v>123</v>
      </c>
      <c r="B3" s="288" t="str">
        <f>PROPER(Профиль!E2)</f>
        <v/>
      </c>
      <c r="C3" s="288"/>
      <c r="D3" s="288"/>
      <c r="E3" s="288"/>
      <c r="F3" s="288"/>
      <c r="G3" s="288"/>
      <c r="H3" s="288"/>
      <c r="I3" s="52" t="s">
        <v>1</v>
      </c>
      <c r="J3" s="286">
        <f>Профиль!N2</f>
        <v>0</v>
      </c>
      <c r="K3" s="286"/>
      <c r="N3" s="22"/>
    </row>
    <row r="4" spans="1:25" ht="18.75">
      <c r="A4" s="52" t="s">
        <v>3</v>
      </c>
      <c r="B4" s="288" t="str">
        <f>CONCATENATE(Профиль!E3, " лет")</f>
        <v xml:space="preserve"> лет</v>
      </c>
      <c r="C4" s="288"/>
      <c r="D4" s="288"/>
      <c r="E4" s="288"/>
      <c r="F4" s="288"/>
      <c r="G4" s="288"/>
      <c r="H4" s="288"/>
      <c r="I4" s="52" t="s">
        <v>124</v>
      </c>
      <c r="J4" s="287">
        <f ca="1">TODAY()</f>
        <v>44727</v>
      </c>
      <c r="K4" s="288"/>
    </row>
    <row r="5" spans="1:25" ht="14.1" customHeight="1">
      <c r="A5" s="23"/>
      <c r="B5" s="24"/>
      <c r="C5" s="24"/>
      <c r="D5" s="24"/>
      <c r="E5" s="24"/>
      <c r="F5" s="24"/>
      <c r="G5" s="23"/>
      <c r="H5" s="25"/>
      <c r="I5" s="24"/>
      <c r="J5" s="22"/>
      <c r="K5" s="22"/>
    </row>
    <row r="6" spans="1:25" ht="18" customHeight="1">
      <c r="A6" s="285" t="s">
        <v>625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25" ht="15.95" customHeight="1">
      <c r="A7" s="284" t="str">
        <f>ОП!N3</f>
        <v>Физика и математика</v>
      </c>
      <c r="B7" s="284"/>
      <c r="C7" s="284"/>
      <c r="D7" s="284"/>
      <c r="E7" s="284"/>
      <c r="F7" s="276" t="str">
        <f>ОП!R3</f>
        <v>0 / 5</v>
      </c>
      <c r="G7" s="276"/>
      <c r="H7" s="291" t="str">
        <f>IF(ОП!M3&lt;=2,"Интерес слабо выражен",IF(AND(ОП!M3&gt;=3,ОП!M3&lt;=4),"Выраженный интерес",IF(ОП!M3=5,"Интерес ярко выражен")))</f>
        <v>Интерес слабо выражен</v>
      </c>
      <c r="I7" s="291"/>
      <c r="J7" s="291"/>
      <c r="K7" s="291"/>
    </row>
    <row r="8" spans="1:25" ht="15.95" customHeight="1">
      <c r="A8" s="284" t="str">
        <f>ОП!N4</f>
        <v>Химия и биология</v>
      </c>
      <c r="B8" s="284"/>
      <c r="C8" s="284"/>
      <c r="D8" s="284"/>
      <c r="E8" s="284"/>
      <c r="F8" s="276" t="str">
        <f>ОП!R4</f>
        <v>0 / 5</v>
      </c>
      <c r="G8" s="276"/>
      <c r="H8" s="291" t="str">
        <f>IF(ОП!M4&lt;=2,"Интерес слабо выражен",IF(AND(ОП!M4&gt;=3,ОП!M4&lt;=4),"Выраженный интерес",IF(ОП!M4=5,"Интерес ярко выражен")))</f>
        <v>Интерес слабо выражен</v>
      </c>
      <c r="I8" s="291"/>
      <c r="J8" s="291"/>
      <c r="K8" s="291"/>
    </row>
    <row r="9" spans="1:25" ht="15.95" customHeight="1">
      <c r="A9" s="284" t="str">
        <f>ОП!N5</f>
        <v>Радиотехника и электроника</v>
      </c>
      <c r="B9" s="284"/>
      <c r="C9" s="284"/>
      <c r="D9" s="284"/>
      <c r="E9" s="284"/>
      <c r="F9" s="276" t="str">
        <f>ОП!R5</f>
        <v>0 / 5</v>
      </c>
      <c r="G9" s="276"/>
      <c r="H9" s="291" t="str">
        <f>IF(ОП!M5&lt;=2,"Интерес слабо выражен",IF(AND(ОП!M5&gt;=3,ОП!M5&lt;=4),"Выраженный интерес",IF(ОП!M5=5,"Интерес ярко выражен")))</f>
        <v>Интерес слабо выражен</v>
      </c>
      <c r="I9" s="291"/>
      <c r="J9" s="291"/>
      <c r="K9" s="291"/>
    </row>
    <row r="10" spans="1:25" ht="15.95" customHeight="1">
      <c r="A10" s="284" t="str">
        <f>ОП!N6</f>
        <v>Механика и конструирование</v>
      </c>
      <c r="B10" s="284"/>
      <c r="C10" s="284"/>
      <c r="D10" s="284"/>
      <c r="E10" s="284"/>
      <c r="F10" s="276" t="str">
        <f>ОП!R6</f>
        <v>0 / 5</v>
      </c>
      <c r="G10" s="276"/>
      <c r="H10" s="291" t="str">
        <f>IF(ОП!M6&lt;=2,"Интерес слабо выражен",IF(AND(ОП!M6&gt;=3,ОП!M6&lt;=4),"Выраженный интерес",IF(ОП!M6=5,"Интерес ярко выражен")))</f>
        <v>Интерес слабо выражен</v>
      </c>
      <c r="I10" s="291"/>
      <c r="J10" s="291"/>
      <c r="K10" s="291"/>
    </row>
    <row r="11" spans="1:25" ht="15.95" customHeight="1">
      <c r="A11" s="284" t="str">
        <f>ОП!N7</f>
        <v>География и геология</v>
      </c>
      <c r="B11" s="284"/>
      <c r="C11" s="284"/>
      <c r="D11" s="284"/>
      <c r="E11" s="284"/>
      <c r="F11" s="276" t="str">
        <f>ОП!R7</f>
        <v>0 / 5</v>
      </c>
      <c r="G11" s="276"/>
      <c r="H11" s="291" t="str">
        <f>IF(ОП!M7&lt;=2,"Интерес слабо выражен",IF(AND(ОП!M7&gt;=3,ОП!M7&lt;=4),"Выраженный интерес",IF(ОП!M7=5,"Интерес ярко выражен")))</f>
        <v>Интерес слабо выражен</v>
      </c>
      <c r="I11" s="291"/>
      <c r="J11" s="291"/>
      <c r="K11" s="291"/>
    </row>
    <row r="12" spans="1:25" ht="15.95" customHeight="1">
      <c r="A12" s="284" t="str">
        <f>ОП!N8</f>
        <v>Литература и искусство</v>
      </c>
      <c r="B12" s="284"/>
      <c r="C12" s="284"/>
      <c r="D12" s="284"/>
      <c r="E12" s="284"/>
      <c r="F12" s="276" t="str">
        <f>ОП!R8</f>
        <v>0 / 5</v>
      </c>
      <c r="G12" s="276"/>
      <c r="H12" s="291" t="str">
        <f>IF(ОП!M8&lt;=2,"Интерес слабо выражен",IF(AND(ОП!M8&gt;=3,ОП!M8&lt;=4),"Выраженный интерес",IF(ОП!M8=5,"Интерес ярко выражен")))</f>
        <v>Интерес слабо выражен</v>
      </c>
      <c r="I12" s="291"/>
      <c r="J12" s="291"/>
      <c r="K12" s="291"/>
    </row>
    <row r="13" spans="1:25" ht="15.95" customHeight="1">
      <c r="A13" s="284" t="str">
        <f>ОП!N9</f>
        <v>История и политика</v>
      </c>
      <c r="B13" s="284"/>
      <c r="C13" s="284"/>
      <c r="D13" s="284"/>
      <c r="E13" s="284"/>
      <c r="F13" s="276" t="str">
        <f>ОП!R9</f>
        <v>0 / 5</v>
      </c>
      <c r="G13" s="276"/>
      <c r="H13" s="291" t="str">
        <f>IF(ОП!M9&lt;=2,"Интерес слабо выражен",IF(AND(ОП!M9&gt;=3,ОП!M9&lt;=4),"Выраженный интерес",IF(ОП!M9=5,"Интерес ярко выражен")))</f>
        <v>Интерес слабо выражен</v>
      </c>
      <c r="I13" s="291"/>
      <c r="J13" s="291"/>
      <c r="K13" s="291"/>
    </row>
    <row r="14" spans="1:25" ht="15.95" customHeight="1">
      <c r="A14" s="284" t="str">
        <f>ОП!N10</f>
        <v>Педагогика и медицина</v>
      </c>
      <c r="B14" s="284"/>
      <c r="C14" s="284"/>
      <c r="D14" s="284"/>
      <c r="E14" s="284"/>
      <c r="F14" s="276" t="str">
        <f>ОП!R10</f>
        <v>0 / 5</v>
      </c>
      <c r="G14" s="276"/>
      <c r="H14" s="291" t="str">
        <f>IF(ОП!M10&lt;=2,"Интерес слабо выражен",IF(AND(ОП!M10&gt;=3,ОП!M10&lt;=4),"Выраженный интерес",IF(ОП!M10=5,"Интерес ярко выражен")))</f>
        <v>Интерес слабо выражен</v>
      </c>
      <c r="I14" s="291"/>
      <c r="J14" s="291"/>
      <c r="K14" s="291"/>
      <c r="P14"/>
      <c r="Q14"/>
      <c r="R14"/>
      <c r="S14"/>
      <c r="T14"/>
      <c r="U14"/>
      <c r="V14"/>
      <c r="W14"/>
      <c r="X14"/>
      <c r="Y14"/>
    </row>
    <row r="15" spans="1:25" ht="15.95" customHeight="1">
      <c r="A15" s="284" t="str">
        <f>ОП!N11</f>
        <v>Предпринимательство и домоводство</v>
      </c>
      <c r="B15" s="284"/>
      <c r="C15" s="284"/>
      <c r="D15" s="284"/>
      <c r="E15" s="284"/>
      <c r="F15" s="276" t="str">
        <f>ОП!R11</f>
        <v>0 / 5</v>
      </c>
      <c r="G15" s="276"/>
      <c r="H15" s="291" t="str">
        <f>IF(ОП!M11&lt;=2,"Интерес слабо выражен",IF(AND(ОП!M11&gt;=3,ОП!M11&lt;=4),"Выраженный интерес",IF(ОП!M11=5,"Интерес ярко выражен")))</f>
        <v>Интерес слабо выражен</v>
      </c>
      <c r="I15" s="291"/>
      <c r="J15" s="291"/>
      <c r="K15" s="291"/>
      <c r="P15"/>
      <c r="Q15"/>
      <c r="R15"/>
      <c r="S15"/>
      <c r="T15"/>
      <c r="U15"/>
      <c r="V15"/>
      <c r="W15"/>
      <c r="X15"/>
      <c r="Y15"/>
    </row>
    <row r="16" spans="1:25" ht="15.95" customHeight="1">
      <c r="A16" s="284" t="str">
        <f>ОП!N12</f>
        <v>Спорт и военное дело</v>
      </c>
      <c r="B16" s="284"/>
      <c r="C16" s="284"/>
      <c r="D16" s="284"/>
      <c r="E16" s="284"/>
      <c r="F16" s="276" t="str">
        <f>ОП!R12</f>
        <v>0 / 5</v>
      </c>
      <c r="G16" s="276"/>
      <c r="H16" s="291" t="str">
        <f>IF(ОП!M12&lt;=2,"Интерес слабо выражен",IF(AND(ОП!M12&gt;=3,ОП!M12&lt;=4),"Выраженный интерес",IF(ОП!M12=5,"Интерес ярко выражен")))</f>
        <v>Интерес слабо выражен</v>
      </c>
      <c r="I16" s="291"/>
      <c r="J16" s="291"/>
      <c r="K16" s="291"/>
      <c r="P16"/>
      <c r="Q16"/>
      <c r="R16"/>
      <c r="S16"/>
      <c r="T16"/>
      <c r="U16"/>
      <c r="V16"/>
      <c r="W16"/>
      <c r="X16"/>
      <c r="Y16"/>
    </row>
    <row r="17" spans="1:25" ht="14.1" customHeight="1">
      <c r="A17"/>
      <c r="P17"/>
      <c r="Q17"/>
      <c r="R17"/>
      <c r="S17"/>
      <c r="T17"/>
      <c r="U17"/>
      <c r="V17"/>
      <c r="W17"/>
      <c r="X17"/>
      <c r="Y17"/>
    </row>
    <row r="18" spans="1:25" ht="18" customHeight="1">
      <c r="A18" s="268" t="s">
        <v>537</v>
      </c>
      <c r="B18" s="269"/>
      <c r="C18" s="269"/>
      <c r="D18" s="270"/>
      <c r="F18" s="285" t="s">
        <v>180</v>
      </c>
      <c r="G18" s="285"/>
      <c r="H18" s="285"/>
      <c r="I18" s="285"/>
      <c r="J18" s="285"/>
      <c r="K18" s="285"/>
      <c r="P18"/>
      <c r="Q18"/>
      <c r="R18"/>
      <c r="S18"/>
      <c r="T18"/>
      <c r="U18"/>
      <c r="V18"/>
      <c r="W18"/>
      <c r="X18"/>
      <c r="Y18"/>
    </row>
    <row r="19" spans="1:25" ht="15.95" customHeight="1">
      <c r="A19" s="277" t="s">
        <v>528</v>
      </c>
      <c r="B19" s="278"/>
      <c r="C19" s="279"/>
      <c r="D19" s="56" t="str">
        <f>CONCATENATE(ОЭ!C27," / 20")</f>
        <v>0 / 20</v>
      </c>
      <c r="F19" s="294" t="s">
        <v>174</v>
      </c>
      <c r="G19" s="294"/>
      <c r="H19" s="294"/>
      <c r="I19" s="294"/>
      <c r="J19" s="266" t="str">
        <f>CONCATENATE(ОТМ!J11," / 8")</f>
        <v>0 / 8</v>
      </c>
      <c r="K19" s="267" t="str">
        <f>ОТМ!K11</f>
        <v>Низкий</v>
      </c>
      <c r="P19"/>
      <c r="Q19"/>
      <c r="R19"/>
      <c r="S19"/>
      <c r="T19"/>
      <c r="U19"/>
      <c r="V19"/>
      <c r="W19"/>
      <c r="X19"/>
      <c r="Y19"/>
    </row>
    <row r="20" spans="1:25" ht="15.95" customHeight="1">
      <c r="A20" s="277" t="s">
        <v>529</v>
      </c>
      <c r="B20" s="278"/>
      <c r="C20" s="279"/>
      <c r="D20" s="56" t="str">
        <f>CONCATENATE(ОЭ!E27," / 20")</f>
        <v>0 / 20</v>
      </c>
      <c r="F20" s="294"/>
      <c r="G20" s="294"/>
      <c r="H20" s="294"/>
      <c r="I20" s="294"/>
      <c r="J20" s="266"/>
      <c r="K20" s="267"/>
      <c r="P20"/>
      <c r="Q20"/>
      <c r="R20"/>
      <c r="S20"/>
      <c r="T20"/>
      <c r="U20"/>
      <c r="V20"/>
      <c r="W20"/>
      <c r="X20"/>
      <c r="Y20"/>
    </row>
    <row r="21" spans="1:25" ht="15.95" customHeight="1">
      <c r="A21" s="277" t="s">
        <v>530</v>
      </c>
      <c r="B21" s="278"/>
      <c r="C21" s="279"/>
      <c r="D21" s="56" t="str">
        <f>CONCATENATE(ОЭ!G27," / 20")</f>
        <v>0 / 20</v>
      </c>
      <c r="F21" s="295" t="s">
        <v>175</v>
      </c>
      <c r="G21" s="295"/>
      <c r="H21" s="295"/>
      <c r="I21" s="295"/>
      <c r="J21" s="266" t="str">
        <f>CONCATENATE(ОТМ!J12," / 8")</f>
        <v>0 / 8</v>
      </c>
      <c r="K21" s="267" t="str">
        <f>ОТМ!K12</f>
        <v>Низкий</v>
      </c>
      <c r="P21"/>
      <c r="Q21"/>
      <c r="R21"/>
      <c r="S21"/>
      <c r="T21"/>
      <c r="U21"/>
      <c r="V21"/>
      <c r="W21"/>
      <c r="X21"/>
      <c r="Y21"/>
    </row>
    <row r="22" spans="1:25" ht="15.95" customHeight="1">
      <c r="A22" s="277" t="s">
        <v>531</v>
      </c>
      <c r="B22" s="278"/>
      <c r="C22" s="279"/>
      <c r="D22" s="56" t="str">
        <f>CONCATENATE(ОЭ!I27," / 20")</f>
        <v>0 / 20</v>
      </c>
      <c r="F22" s="295"/>
      <c r="G22" s="295"/>
      <c r="H22" s="295"/>
      <c r="I22" s="295"/>
      <c r="J22" s="266"/>
      <c r="K22" s="267"/>
      <c r="P22"/>
      <c r="Q22"/>
      <c r="R22"/>
      <c r="S22"/>
      <c r="T22"/>
      <c r="U22"/>
      <c r="V22"/>
      <c r="W22"/>
      <c r="X22"/>
      <c r="Y22"/>
    </row>
    <row r="23" spans="1:25" ht="15.95" customHeight="1">
      <c r="A23" s="277" t="s">
        <v>301</v>
      </c>
      <c r="B23" s="278"/>
      <c r="C23" s="279"/>
      <c r="D23" s="54" t="str">
        <f>CONCATENATE(ОЭ!H8," / 20")</f>
        <v>0 / 20</v>
      </c>
      <c r="F23" s="294" t="s">
        <v>176</v>
      </c>
      <c r="G23" s="294"/>
      <c r="H23" s="294"/>
      <c r="I23" s="294"/>
      <c r="J23" s="72" t="str">
        <f>CONCATENATE(ОТМ!J13, " / 8")</f>
        <v>0 / 8</v>
      </c>
      <c r="K23" s="73" t="str">
        <f>ОТМ!K13</f>
        <v>Низкий</v>
      </c>
      <c r="P23"/>
      <c r="Q23"/>
      <c r="R23"/>
      <c r="S23"/>
      <c r="T23"/>
      <c r="U23"/>
      <c r="V23"/>
      <c r="W23"/>
      <c r="X23"/>
      <c r="Y23"/>
    </row>
    <row r="24" spans="1:25" ht="15.95" customHeight="1">
      <c r="A24" s="277" t="s">
        <v>302</v>
      </c>
      <c r="B24" s="278"/>
      <c r="C24" s="279"/>
      <c r="D24" s="56" t="str">
        <f>CONCATENATE(ОЭ!H14," / 20")</f>
        <v>0 / 20</v>
      </c>
      <c r="F24" s="294" t="s">
        <v>177</v>
      </c>
      <c r="G24" s="294"/>
      <c r="H24" s="294"/>
      <c r="I24" s="294"/>
      <c r="J24" s="72" t="str">
        <f>CONCATENATE(ОТМ!J14," / 8")</f>
        <v>0 / 8</v>
      </c>
      <c r="K24" s="73" t="str">
        <f>ОТМ!K14</f>
        <v>Низкий</v>
      </c>
      <c r="P24"/>
      <c r="Q24"/>
      <c r="R24"/>
      <c r="S24"/>
      <c r="T24"/>
      <c r="U24"/>
      <c r="V24"/>
      <c r="W24"/>
      <c r="X24"/>
      <c r="Y24"/>
    </row>
    <row r="25" spans="1:25" ht="15.95" customHeight="1">
      <c r="A25" s="277" t="s">
        <v>303</v>
      </c>
      <c r="B25" s="278"/>
      <c r="C25" s="279"/>
      <c r="D25" s="56" t="str">
        <f>CONCATENATE(ОЭ!H20," / 20")</f>
        <v>0 / 20</v>
      </c>
      <c r="F25" s="295" t="s">
        <v>178</v>
      </c>
      <c r="G25" s="295"/>
      <c r="H25" s="295"/>
      <c r="I25" s="295"/>
      <c r="J25" s="266" t="str">
        <f>CONCATENATE(ОТМ!J15," / 8")</f>
        <v>0 / 8</v>
      </c>
      <c r="K25" s="267" t="str">
        <f>ОТМ!K15</f>
        <v>Низкий</v>
      </c>
      <c r="P25"/>
      <c r="Q25"/>
      <c r="R25"/>
      <c r="S25"/>
      <c r="T25"/>
      <c r="U25"/>
      <c r="V25"/>
      <c r="W25"/>
      <c r="X25"/>
      <c r="Y25"/>
    </row>
    <row r="26" spans="1:25" ht="15.95" customHeight="1">
      <c r="A26" s="277" t="s">
        <v>304</v>
      </c>
      <c r="B26" s="278"/>
      <c r="C26" s="279"/>
      <c r="D26" s="56" t="str">
        <f>CONCATENATE(ОЭ!H26," / 20")</f>
        <v>0 / 20</v>
      </c>
      <c r="F26" s="295"/>
      <c r="G26" s="295"/>
      <c r="H26" s="295"/>
      <c r="I26" s="295"/>
      <c r="J26" s="266"/>
      <c r="K26" s="267"/>
      <c r="P26"/>
      <c r="Q26"/>
      <c r="R26"/>
      <c r="S26"/>
      <c r="T26"/>
      <c r="U26"/>
      <c r="V26"/>
      <c r="W26"/>
      <c r="X26"/>
      <c r="Y26"/>
    </row>
    <row r="27" spans="1:25" ht="14.1" customHeight="1"/>
    <row r="28" spans="1:25" ht="18" customHeight="1">
      <c r="A28" s="285" t="s">
        <v>122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/>
      <c r="M28"/>
    </row>
    <row r="29" spans="1:25" ht="18.75" customHeight="1">
      <c r="A29" s="280" t="s">
        <v>112</v>
      </c>
      <c r="B29" s="280"/>
      <c r="C29" s="280"/>
      <c r="D29" s="280"/>
      <c r="E29" s="280"/>
      <c r="F29" s="74" t="str">
        <f>CONCATENATE(ОПС!Z2," / 12")</f>
        <v>0 / 12</v>
      </c>
      <c r="G29" s="292" t="str">
        <f>IF(AND(I29&gt;=0,I29&lt;=3),"Профессиональная склонность не выражена",IF(AND(I29&gt;=4,I29&lt;=6),"Cлабо выраженная профессиональная склонность",IF(AND(I29&gt;=7,I29&lt;=9),"Склонность к определенному виду деятельности",IF(AND(I29&gt;=10,I29&lt;=12),"Ярко выраженная профессиональная склонность"))))</f>
        <v>Профессиональная склонность не выражена</v>
      </c>
      <c r="H29" s="292"/>
      <c r="I29" s="292"/>
      <c r="J29" s="292"/>
      <c r="K29" s="292"/>
      <c r="L29"/>
      <c r="M29"/>
    </row>
    <row r="30" spans="1:25" ht="18.75" customHeight="1">
      <c r="A30" s="280" t="s">
        <v>131</v>
      </c>
      <c r="B30" s="280"/>
      <c r="C30" s="280"/>
      <c r="D30" s="280"/>
      <c r="E30" s="280"/>
      <c r="F30" s="74" t="str">
        <f>CONCATENATE(ОПС!Z3," / 12")</f>
        <v>0 / 12</v>
      </c>
      <c r="G30" s="292" t="str">
        <f t="shared" ref="G30:G34" si="0">IF(AND(I30&gt;=0,I30&lt;=3),"Профессиональная склонность не выражена",IF(AND(I30&gt;=4,I30&lt;=6),"Cлабо выраженная профессиональная склонность",IF(AND(I30&gt;=7,I30&lt;=9),"Склонность к определенному виду деятельности",IF(AND(I30&gt;=10,I30&lt;=12),"Ярко выраженная профессиональная склонность"))))</f>
        <v>Профессиональная склонность не выражена</v>
      </c>
      <c r="H30" s="292"/>
      <c r="I30" s="292"/>
      <c r="J30" s="292" t="str">
        <f t="shared" ref="J30:J34" si="1">IF(AND(I30&gt;=0,I30&lt;=3),"Профессиональная склонность не выражена",IF(AND(I30&gt;=4,I30&lt;=6),"Cлабо выраженная профессиональная склонность",IF(AND(I30&gt;=7,I30&lt;=9),"Склонность к определенному виду деятельности",IF(AND(I30&gt;=10,I30&lt;=12),"Ярко выраженная профессиональная склонность"))))</f>
        <v>Профессиональная склонность не выражена</v>
      </c>
      <c r="K30" s="292"/>
      <c r="L30"/>
      <c r="M30"/>
    </row>
    <row r="31" spans="1:25" ht="18.75" customHeight="1">
      <c r="A31" s="280" t="s">
        <v>117</v>
      </c>
      <c r="B31" s="280"/>
      <c r="C31" s="280"/>
      <c r="D31" s="280"/>
      <c r="E31" s="280"/>
      <c r="F31" s="74" t="str">
        <f>CONCATENATE(ОПС!Z4," / 12")</f>
        <v>0 / 12</v>
      </c>
      <c r="G31" s="292" t="str">
        <f t="shared" si="0"/>
        <v>Профессиональная склонность не выражена</v>
      </c>
      <c r="H31" s="292"/>
      <c r="I31" s="292"/>
      <c r="J31" s="292" t="str">
        <f t="shared" si="1"/>
        <v>Профессиональная склонность не выражена</v>
      </c>
      <c r="K31" s="292"/>
      <c r="L31"/>
      <c r="M31"/>
    </row>
    <row r="32" spans="1:25" ht="18.75" customHeight="1">
      <c r="A32" s="280" t="s">
        <v>118</v>
      </c>
      <c r="B32" s="280"/>
      <c r="C32" s="280"/>
      <c r="D32" s="280"/>
      <c r="E32" s="280"/>
      <c r="F32" s="74" t="str">
        <f>CONCATENATE(ОПС!Z5," / 12")</f>
        <v>0 / 12</v>
      </c>
      <c r="G32" s="292" t="str">
        <f t="shared" si="0"/>
        <v>Профессиональная склонность не выражена</v>
      </c>
      <c r="H32" s="292"/>
      <c r="I32" s="292"/>
      <c r="J32" s="292" t="str">
        <f t="shared" si="1"/>
        <v>Профессиональная склонность не выражена</v>
      </c>
      <c r="K32" s="292"/>
      <c r="L32"/>
      <c r="M32"/>
    </row>
    <row r="33" spans="1:24" ht="18.75" customHeight="1">
      <c r="A33" s="280" t="s">
        <v>119</v>
      </c>
      <c r="B33" s="280"/>
      <c r="C33" s="280"/>
      <c r="D33" s="280"/>
      <c r="E33" s="280"/>
      <c r="F33" s="74" t="str">
        <f>CONCATENATE(ОПС!Z6," / 12")</f>
        <v>0 / 12</v>
      </c>
      <c r="G33" s="292" t="str">
        <f t="shared" si="0"/>
        <v>Профессиональная склонность не выражена</v>
      </c>
      <c r="H33" s="292"/>
      <c r="I33" s="292"/>
      <c r="J33" s="292" t="str">
        <f t="shared" si="1"/>
        <v>Профессиональная склонность не выражена</v>
      </c>
      <c r="K33" s="292"/>
      <c r="L33"/>
      <c r="M33"/>
      <c r="N33"/>
      <c r="O33"/>
      <c r="P33"/>
      <c r="Q33"/>
      <c r="R33"/>
      <c r="S33"/>
    </row>
    <row r="34" spans="1:24" ht="18.75" customHeight="1">
      <c r="A34" s="280" t="s">
        <v>627</v>
      </c>
      <c r="B34" s="280"/>
      <c r="C34" s="280"/>
      <c r="D34" s="280"/>
      <c r="E34" s="280"/>
      <c r="F34" s="74" t="str">
        <f>CONCATENATE(ОПС!Z7," / 12")</f>
        <v>0 / 12</v>
      </c>
      <c r="G34" s="292" t="str">
        <f t="shared" si="0"/>
        <v>Профессиональная склонность не выражена</v>
      </c>
      <c r="H34" s="292"/>
      <c r="I34" s="292"/>
      <c r="J34" s="292" t="str">
        <f t="shared" si="1"/>
        <v>Профессиональная склонность не выражена</v>
      </c>
      <c r="K34" s="292"/>
    </row>
    <row r="35" spans="1:24" ht="18.75" customHeight="1"/>
    <row r="36" spans="1:24" ht="15" customHeight="1">
      <c r="A36" s="70"/>
      <c r="B36" s="293"/>
      <c r="C36" s="293"/>
      <c r="D36" s="293"/>
      <c r="E36" s="293"/>
      <c r="F36" s="293"/>
      <c r="G36" s="293"/>
      <c r="H36" s="71"/>
      <c r="I36" s="71"/>
      <c r="J36" s="71"/>
      <c r="K36" s="70"/>
      <c r="S36"/>
      <c r="T36"/>
      <c r="U36"/>
      <c r="V36"/>
      <c r="W36"/>
      <c r="X36"/>
    </row>
    <row r="37" spans="1:24" ht="15" customHeight="1">
      <c r="A37" s="78"/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24" ht="15" customHeight="1">
      <c r="A38" s="70"/>
      <c r="B38" s="77"/>
      <c r="C38" s="77"/>
      <c r="D38" s="77"/>
      <c r="E38" s="77"/>
      <c r="F38" s="77"/>
      <c r="G38" s="77"/>
      <c r="H38" s="71"/>
      <c r="I38" s="71"/>
      <c r="J38" s="71"/>
      <c r="K38" s="70"/>
    </row>
    <row r="39" spans="1:24" ht="15" customHeight="1">
      <c r="A39" s="70"/>
      <c r="B39" s="77"/>
      <c r="C39" s="77"/>
      <c r="D39" s="77"/>
      <c r="E39" s="77"/>
      <c r="F39" s="77"/>
      <c r="G39" s="77"/>
      <c r="H39" s="71"/>
      <c r="I39" s="71"/>
      <c r="J39" s="71"/>
      <c r="K39" s="70"/>
    </row>
    <row r="40" spans="1:24" ht="15" customHeight="1">
      <c r="A40" s="70"/>
      <c r="B40" s="77"/>
      <c r="C40" s="77"/>
      <c r="D40" s="77"/>
      <c r="E40" s="77"/>
      <c r="F40" s="77"/>
      <c r="G40" s="77"/>
      <c r="H40" s="71"/>
      <c r="I40" s="71"/>
      <c r="J40" s="71"/>
      <c r="K40" s="70"/>
    </row>
    <row r="41" spans="1:24" ht="15" customHeight="1">
      <c r="A41" s="70"/>
      <c r="B41" s="77"/>
      <c r="C41" s="77"/>
      <c r="D41" s="77"/>
      <c r="E41" s="77"/>
      <c r="F41" s="77"/>
      <c r="G41" s="77"/>
      <c r="H41" s="71"/>
      <c r="I41" s="71"/>
      <c r="J41" s="71"/>
      <c r="K41" s="70"/>
    </row>
    <row r="42" spans="1:24" ht="15" customHeight="1">
      <c r="A42" s="70"/>
      <c r="B42" s="77"/>
      <c r="C42" s="77"/>
      <c r="D42" s="77"/>
      <c r="E42" s="77"/>
      <c r="F42" s="77"/>
      <c r="G42" s="77"/>
      <c r="H42" s="71"/>
      <c r="I42" s="71"/>
      <c r="J42" s="71"/>
      <c r="K42" s="70"/>
    </row>
    <row r="43" spans="1:24" ht="15" customHeight="1">
      <c r="A43" s="70"/>
      <c r="B43" s="77"/>
      <c r="C43" s="77"/>
      <c r="D43" s="77"/>
      <c r="E43" s="77"/>
      <c r="F43" s="77"/>
      <c r="G43" s="77"/>
      <c r="H43" s="71"/>
      <c r="I43" s="71"/>
      <c r="J43" s="71"/>
      <c r="K43" s="70"/>
    </row>
    <row r="44" spans="1:24" ht="15" customHeight="1">
      <c r="A44" s="70"/>
      <c r="B44" s="77"/>
      <c r="C44" s="77"/>
      <c r="D44" s="77"/>
      <c r="E44" s="77"/>
      <c r="F44" s="77"/>
      <c r="G44" s="77"/>
      <c r="H44" s="71"/>
      <c r="I44" s="71"/>
      <c r="J44" s="71"/>
      <c r="K44" s="70"/>
    </row>
    <row r="45" spans="1:24" ht="15" customHeight="1">
      <c r="A45" s="70"/>
      <c r="B45" s="77"/>
      <c r="C45" s="77"/>
      <c r="D45" s="77"/>
      <c r="E45" s="77"/>
      <c r="F45" s="77"/>
      <c r="G45" s="77"/>
      <c r="H45" s="71"/>
      <c r="I45" s="71"/>
      <c r="J45" s="71"/>
      <c r="K45" s="70"/>
    </row>
    <row r="46" spans="1:24" ht="1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24">
      <c r="A47"/>
      <c r="B47"/>
      <c r="C47"/>
      <c r="D47"/>
      <c r="E47"/>
      <c r="F47"/>
      <c r="G47"/>
      <c r="H47"/>
      <c r="I47" s="290" t="s">
        <v>565</v>
      </c>
      <c r="J47" s="290"/>
      <c r="K47" s="290"/>
    </row>
    <row r="48" spans="1:24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2">
    <mergeCell ref="B36:G36"/>
    <mergeCell ref="A6:K6"/>
    <mergeCell ref="H7:K7"/>
    <mergeCell ref="H8:K8"/>
    <mergeCell ref="H9:K9"/>
    <mergeCell ref="H10:K10"/>
    <mergeCell ref="G34:K34"/>
    <mergeCell ref="F19:I20"/>
    <mergeCell ref="F21:I22"/>
    <mergeCell ref="F23:I23"/>
    <mergeCell ref="F24:I24"/>
    <mergeCell ref="F25:I26"/>
    <mergeCell ref="A28:K28"/>
    <mergeCell ref="G31:K31"/>
    <mergeCell ref="A29:E29"/>
    <mergeCell ref="A30:E30"/>
    <mergeCell ref="H16:K16"/>
    <mergeCell ref="A31:E31"/>
    <mergeCell ref="A32:E32"/>
    <mergeCell ref="A33:E33"/>
    <mergeCell ref="A34:E34"/>
    <mergeCell ref="G29:K29"/>
    <mergeCell ref="G30:K30"/>
    <mergeCell ref="G32:K32"/>
    <mergeCell ref="G33:K33"/>
    <mergeCell ref="H11:K11"/>
    <mergeCell ref="F12:G12"/>
    <mergeCell ref="F13:G13"/>
    <mergeCell ref="F14:G14"/>
    <mergeCell ref="F15:G15"/>
    <mergeCell ref="H12:K12"/>
    <mergeCell ref="H13:K13"/>
    <mergeCell ref="H14:K14"/>
    <mergeCell ref="H15:K15"/>
    <mergeCell ref="F16:G16"/>
    <mergeCell ref="F7:G7"/>
    <mergeCell ref="F8:G8"/>
    <mergeCell ref="F9:G9"/>
    <mergeCell ref="F10:G10"/>
    <mergeCell ref="F11:G11"/>
    <mergeCell ref="A13:E13"/>
    <mergeCell ref="A14:E14"/>
    <mergeCell ref="A15:E15"/>
    <mergeCell ref="A16:E16"/>
    <mergeCell ref="I47:K47"/>
    <mergeCell ref="A18:D18"/>
    <mergeCell ref="A19:C19"/>
    <mergeCell ref="A20:C20"/>
    <mergeCell ref="A21:C21"/>
    <mergeCell ref="A22:C22"/>
    <mergeCell ref="A23:C23"/>
    <mergeCell ref="J19:J20"/>
    <mergeCell ref="K19:K20"/>
    <mergeCell ref="F18:K18"/>
    <mergeCell ref="J21:J22"/>
    <mergeCell ref="K21:K22"/>
    <mergeCell ref="A10:E10"/>
    <mergeCell ref="A11:E11"/>
    <mergeCell ref="A12:E12"/>
    <mergeCell ref="A7:E7"/>
    <mergeCell ref="A8:E8"/>
    <mergeCell ref="A9:E9"/>
    <mergeCell ref="J3:K3"/>
    <mergeCell ref="J4:K4"/>
    <mergeCell ref="B3:H3"/>
    <mergeCell ref="B4:H4"/>
    <mergeCell ref="A1:K1"/>
    <mergeCell ref="J25:J26"/>
    <mergeCell ref="K25:K26"/>
    <mergeCell ref="A24:C24"/>
    <mergeCell ref="A25:C25"/>
    <mergeCell ref="A26:C26"/>
  </mergeCells>
  <conditionalFormatting sqref="K23:K25 K19 K21">
    <cfRule type="containsText" dxfId="1" priority="11" operator="containsText" text="ЛОЖЬ">
      <formula>NOT(ISERROR(SEARCH("ЛОЖЬ",K19)))</formula>
    </cfRule>
  </conditionalFormatting>
  <conditionalFormatting sqref="J3:K3">
    <cfRule type="cellIs" dxfId="0" priority="9" operator="equal">
      <formula>0</formula>
    </cfRule>
  </conditionalFormatting>
  <pageMargins left="0.43307086614173229" right="0.23622047244094491" top="0.55118110236220474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0"/>
  <sheetViews>
    <sheetView zoomScale="115" zoomScaleNormal="115" workbookViewId="0">
      <selection activeCell="M3" sqref="M3:M12"/>
    </sheetView>
  </sheetViews>
  <sheetFormatPr defaultRowHeight="15"/>
  <cols>
    <col min="1" max="15" width="9.140625" customWidth="1"/>
  </cols>
  <sheetData>
    <row r="1" spans="1:18" ht="15" customHeight="1" thickBot="1"/>
    <row r="2" spans="1:18" ht="15" customHeight="1" thickBot="1">
      <c r="A2" s="91" t="s">
        <v>129</v>
      </c>
      <c r="B2" s="92"/>
      <c r="C2" s="92"/>
      <c r="D2" s="92"/>
      <c r="E2" s="93"/>
      <c r="F2" s="75" t="s">
        <v>121</v>
      </c>
      <c r="H2" s="91" t="s">
        <v>129</v>
      </c>
      <c r="I2" s="92"/>
      <c r="J2" s="92"/>
      <c r="K2" s="92"/>
      <c r="L2" s="93"/>
    </row>
    <row r="3" spans="1:18" ht="15" customHeight="1" thickBot="1">
      <c r="A3" s="75">
        <v>1</v>
      </c>
      <c r="B3" s="75">
        <v>11</v>
      </c>
      <c r="C3" s="75">
        <v>21</v>
      </c>
      <c r="D3" s="75">
        <v>31</v>
      </c>
      <c r="E3" s="75">
        <v>41</v>
      </c>
      <c r="F3" s="75"/>
      <c r="H3" s="75">
        <f>IF(Профиль!L10="+",1,0)</f>
        <v>0</v>
      </c>
      <c r="I3" s="75">
        <f>IF(Профиль!L20="+",1,0)</f>
        <v>0</v>
      </c>
      <c r="J3" s="75">
        <f>IF(Профиль!L30="+",1,0)</f>
        <v>0</v>
      </c>
      <c r="K3" s="75">
        <f>IF(Профиль!L40="+",1,0)</f>
        <v>0</v>
      </c>
      <c r="L3" s="75">
        <f>IF(Профиль!L50="+",1,0)</f>
        <v>0</v>
      </c>
      <c r="M3">
        <f>SUM(H3:L3)</f>
        <v>0</v>
      </c>
      <c r="N3" s="90" t="s">
        <v>553</v>
      </c>
      <c r="O3" s="90"/>
      <c r="P3" s="90"/>
      <c r="Q3" s="90"/>
      <c r="R3" s="76" t="str">
        <f t="shared" ref="R3:R12" si="0">CONCATENATE(SUM(H3:L3)," / 5")</f>
        <v>0 / 5</v>
      </c>
    </row>
    <row r="4" spans="1:18" ht="15" customHeight="1" thickBot="1">
      <c r="A4" s="75">
        <v>2</v>
      </c>
      <c r="B4" s="75">
        <v>12</v>
      </c>
      <c r="C4" s="75">
        <v>22</v>
      </c>
      <c r="D4" s="75">
        <v>32</v>
      </c>
      <c r="E4" s="75">
        <v>42</v>
      </c>
      <c r="F4" s="75"/>
      <c r="H4" s="75">
        <f>IF(Профиль!L11="+",1,0)</f>
        <v>0</v>
      </c>
      <c r="I4" s="75">
        <f>IF(Профиль!L21="+",1,0)</f>
        <v>0</v>
      </c>
      <c r="J4" s="75">
        <f>IF(Профиль!L31="+",1,0)</f>
        <v>0</v>
      </c>
      <c r="K4" s="75">
        <f>IF(Профиль!L41="+",1,0)</f>
        <v>0</v>
      </c>
      <c r="L4" s="75">
        <f>IF(Профиль!L51="+",1,0)</f>
        <v>0</v>
      </c>
      <c r="M4">
        <f t="shared" ref="M4:M12" si="1">SUM(H4:L4)</f>
        <v>0</v>
      </c>
      <c r="N4" s="90" t="s">
        <v>616</v>
      </c>
      <c r="O4" s="90"/>
      <c r="P4" s="90"/>
      <c r="Q4" s="90"/>
      <c r="R4" s="76" t="str">
        <f t="shared" si="0"/>
        <v>0 / 5</v>
      </c>
    </row>
    <row r="5" spans="1:18" ht="15" customHeight="1" thickBot="1">
      <c r="A5" s="75">
        <v>3</v>
      </c>
      <c r="B5" s="75">
        <v>13</v>
      </c>
      <c r="C5" s="75">
        <v>23</v>
      </c>
      <c r="D5" s="75">
        <v>33</v>
      </c>
      <c r="E5" s="75">
        <v>43</v>
      </c>
      <c r="F5" s="75"/>
      <c r="H5" s="75">
        <f>IF(Профиль!L12="+",1,0)</f>
        <v>0</v>
      </c>
      <c r="I5" s="75">
        <f>IF(Профиль!L22="+",1,0)</f>
        <v>0</v>
      </c>
      <c r="J5" s="75">
        <f>IF(Профиль!L32="+",1,0)</f>
        <v>0</v>
      </c>
      <c r="K5" s="75">
        <f>IF(Профиль!L42="+",1,0)</f>
        <v>0</v>
      </c>
      <c r="L5" s="75">
        <f>IF(Профиль!L52="+",1,0)</f>
        <v>0</v>
      </c>
      <c r="M5">
        <f t="shared" si="1"/>
        <v>0</v>
      </c>
      <c r="N5" s="90" t="s">
        <v>617</v>
      </c>
      <c r="O5" s="90"/>
      <c r="P5" s="90"/>
      <c r="Q5" s="90"/>
      <c r="R5" s="76" t="str">
        <f t="shared" si="0"/>
        <v>0 / 5</v>
      </c>
    </row>
    <row r="6" spans="1:18" ht="15" customHeight="1" thickBot="1">
      <c r="A6" s="75">
        <v>4</v>
      </c>
      <c r="B6" s="75">
        <v>14</v>
      </c>
      <c r="C6" s="75">
        <v>24</v>
      </c>
      <c r="D6" s="75">
        <v>34</v>
      </c>
      <c r="E6" s="75">
        <v>44</v>
      </c>
      <c r="F6" s="75"/>
      <c r="H6" s="75">
        <f>IF(Профиль!L13="+",1,0)</f>
        <v>0</v>
      </c>
      <c r="I6" s="75">
        <f>IF(Профиль!L23="+",1,0)</f>
        <v>0</v>
      </c>
      <c r="J6" s="75">
        <f>IF(Профиль!L33="+",1,0)</f>
        <v>0</v>
      </c>
      <c r="K6" s="75">
        <f>IF(Профиль!L43="+",1,0)</f>
        <v>0</v>
      </c>
      <c r="L6" s="75">
        <f>IF(Профиль!L53="+",1,0)</f>
        <v>0</v>
      </c>
      <c r="M6">
        <f t="shared" si="1"/>
        <v>0</v>
      </c>
      <c r="N6" s="90" t="s">
        <v>618</v>
      </c>
      <c r="O6" s="90"/>
      <c r="P6" s="90"/>
      <c r="Q6" s="90"/>
      <c r="R6" s="76" t="str">
        <f t="shared" si="0"/>
        <v>0 / 5</v>
      </c>
    </row>
    <row r="7" spans="1:18" ht="15" customHeight="1" thickBot="1">
      <c r="A7" s="75">
        <v>5</v>
      </c>
      <c r="B7" s="75">
        <v>15</v>
      </c>
      <c r="C7" s="75">
        <v>25</v>
      </c>
      <c r="D7" s="75">
        <v>35</v>
      </c>
      <c r="E7" s="75">
        <v>45</v>
      </c>
      <c r="F7" s="75"/>
      <c r="H7" s="75">
        <f>IF(Профиль!L14="+",1,0)</f>
        <v>0</v>
      </c>
      <c r="I7" s="75">
        <f>IF(Профиль!L24="+",1,0)</f>
        <v>0</v>
      </c>
      <c r="J7" s="75">
        <f>IF(Профиль!L34="+",1,0)</f>
        <v>0</v>
      </c>
      <c r="K7" s="75">
        <f>IF(Профиль!L44="+",1,0)</f>
        <v>0</v>
      </c>
      <c r="L7" s="75">
        <f>IF(Профиль!L54="+",1,0)</f>
        <v>0</v>
      </c>
      <c r="M7">
        <f t="shared" si="1"/>
        <v>0</v>
      </c>
      <c r="N7" s="90" t="s">
        <v>619</v>
      </c>
      <c r="O7" s="90"/>
      <c r="P7" s="90"/>
      <c r="Q7" s="90"/>
      <c r="R7" s="76" t="str">
        <f t="shared" si="0"/>
        <v>0 / 5</v>
      </c>
    </row>
    <row r="8" spans="1:18" ht="15" customHeight="1" thickBot="1">
      <c r="A8" s="75">
        <v>6</v>
      </c>
      <c r="B8" s="75">
        <v>16</v>
      </c>
      <c r="C8" s="75">
        <v>26</v>
      </c>
      <c r="D8" s="75">
        <v>36</v>
      </c>
      <c r="E8" s="75">
        <v>46</v>
      </c>
      <c r="F8" s="75"/>
      <c r="H8" s="75">
        <f>IF(Профиль!L15="+",1,0)</f>
        <v>0</v>
      </c>
      <c r="I8" s="75">
        <f>IF(Профиль!L25="+",1,0)</f>
        <v>0</v>
      </c>
      <c r="J8" s="75">
        <f>IF(Профиль!L35="+",1,0)</f>
        <v>0</v>
      </c>
      <c r="K8" s="75">
        <f>IF(Профиль!L45="+",1,0)</f>
        <v>0</v>
      </c>
      <c r="L8" s="75">
        <f>IF(Профиль!L55="+",1,0)</f>
        <v>0</v>
      </c>
      <c r="M8">
        <f t="shared" si="1"/>
        <v>0</v>
      </c>
      <c r="N8" s="90" t="s">
        <v>620</v>
      </c>
      <c r="O8" s="90"/>
      <c r="P8" s="90"/>
      <c r="Q8" s="90"/>
      <c r="R8" s="76" t="str">
        <f t="shared" si="0"/>
        <v>0 / 5</v>
      </c>
    </row>
    <row r="9" spans="1:18" ht="15" customHeight="1" thickBot="1">
      <c r="A9" s="75">
        <v>7</v>
      </c>
      <c r="B9" s="75">
        <v>17</v>
      </c>
      <c r="C9" s="75">
        <v>27</v>
      </c>
      <c r="D9" s="75">
        <v>37</v>
      </c>
      <c r="E9" s="75">
        <v>47</v>
      </c>
      <c r="F9" s="75"/>
      <c r="H9" s="75">
        <f>IF(Профиль!L16="+",1,0)</f>
        <v>0</v>
      </c>
      <c r="I9" s="75">
        <f>IF(Профиль!L26="+",1,0)</f>
        <v>0</v>
      </c>
      <c r="J9" s="75">
        <f>IF(Профиль!L36="+",1,0)</f>
        <v>0</v>
      </c>
      <c r="K9" s="75">
        <f>IF(Профиль!L46="+",1,0)</f>
        <v>0</v>
      </c>
      <c r="L9" s="75">
        <f>IF(Профиль!L56="+",1,0)</f>
        <v>0</v>
      </c>
      <c r="M9">
        <f t="shared" si="1"/>
        <v>0</v>
      </c>
      <c r="N9" s="90" t="s">
        <v>621</v>
      </c>
      <c r="O9" s="90"/>
      <c r="P9" s="90"/>
      <c r="Q9" s="90"/>
      <c r="R9" s="76" t="str">
        <f t="shared" si="0"/>
        <v>0 / 5</v>
      </c>
    </row>
    <row r="10" spans="1:18" ht="15" customHeight="1" thickBot="1">
      <c r="A10" s="75">
        <v>8</v>
      </c>
      <c r="B10" s="75">
        <v>18</v>
      </c>
      <c r="C10" s="75">
        <v>28</v>
      </c>
      <c r="D10" s="75">
        <v>38</v>
      </c>
      <c r="E10" s="75">
        <v>48</v>
      </c>
      <c r="F10" s="75"/>
      <c r="H10" s="75">
        <f>IF(Профиль!L17="+",1,0)</f>
        <v>0</v>
      </c>
      <c r="I10" s="75">
        <f>IF(Профиль!L27="+",1,0)</f>
        <v>0</v>
      </c>
      <c r="J10" s="75">
        <f>IF(Профиль!L37="+",1,0)</f>
        <v>0</v>
      </c>
      <c r="K10" s="75">
        <f>IF(Профиль!L47="+",1,0)</f>
        <v>0</v>
      </c>
      <c r="L10" s="75">
        <f>IF(Профиль!L57="+",1,0)</f>
        <v>0</v>
      </c>
      <c r="M10">
        <f t="shared" si="1"/>
        <v>0</v>
      </c>
      <c r="N10" s="90" t="s">
        <v>622</v>
      </c>
      <c r="O10" s="90"/>
      <c r="P10" s="90"/>
      <c r="Q10" s="90"/>
      <c r="R10" s="76" t="str">
        <f t="shared" si="0"/>
        <v>0 / 5</v>
      </c>
    </row>
    <row r="11" spans="1:18" ht="15" customHeight="1" thickBot="1">
      <c r="A11" s="75">
        <v>9</v>
      </c>
      <c r="B11" s="75">
        <v>19</v>
      </c>
      <c r="C11" s="75">
        <v>29</v>
      </c>
      <c r="D11" s="75">
        <v>39</v>
      </c>
      <c r="E11" s="75">
        <v>49</v>
      </c>
      <c r="F11" s="75"/>
      <c r="H11" s="75">
        <f>IF(Профиль!L18="+",1,0)</f>
        <v>0</v>
      </c>
      <c r="I11" s="75">
        <f>IF(Профиль!L28="+",1,0)</f>
        <v>0</v>
      </c>
      <c r="J11" s="75">
        <f>IF(Профиль!L38="+",1,0)</f>
        <v>0</v>
      </c>
      <c r="K11" s="75">
        <f>IF(Профиль!L48="+",1,0)</f>
        <v>0</v>
      </c>
      <c r="L11" s="75">
        <f>IF(Профиль!L58="+",1,0)</f>
        <v>0</v>
      </c>
      <c r="M11">
        <f t="shared" si="1"/>
        <v>0</v>
      </c>
      <c r="N11" s="90" t="s">
        <v>623</v>
      </c>
      <c r="O11" s="90"/>
      <c r="P11" s="90"/>
      <c r="Q11" s="90"/>
      <c r="R11" s="76" t="str">
        <f t="shared" si="0"/>
        <v>0 / 5</v>
      </c>
    </row>
    <row r="12" spans="1:18" ht="15" customHeight="1" thickBot="1">
      <c r="A12" s="75">
        <v>10</v>
      </c>
      <c r="B12" s="75">
        <v>20</v>
      </c>
      <c r="C12" s="75">
        <v>30</v>
      </c>
      <c r="D12" s="75">
        <v>40</v>
      </c>
      <c r="E12" s="75">
        <v>50</v>
      </c>
      <c r="F12" s="75"/>
      <c r="H12" s="75">
        <f>IF(Профиль!L19="+",1,0)</f>
        <v>0</v>
      </c>
      <c r="I12" s="75">
        <f>IF(Профиль!L29="+",1,0)</f>
        <v>0</v>
      </c>
      <c r="J12" s="75">
        <f>IF(Профиль!L39="+",1,0)</f>
        <v>0</v>
      </c>
      <c r="K12" s="75">
        <f>IF(Профиль!L49="+",1,0)</f>
        <v>0</v>
      </c>
      <c r="L12" s="75">
        <f>IF(Профиль!L59="+",1,0)</f>
        <v>0</v>
      </c>
      <c r="M12">
        <f t="shared" si="1"/>
        <v>0</v>
      </c>
      <c r="N12" s="90" t="s">
        <v>624</v>
      </c>
      <c r="O12" s="90"/>
      <c r="P12" s="90"/>
      <c r="Q12" s="90"/>
      <c r="R12" s="76" t="str">
        <f t="shared" si="0"/>
        <v>0 / 5</v>
      </c>
    </row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mergeCells count="12">
    <mergeCell ref="N9:Q9"/>
    <mergeCell ref="N10:Q10"/>
    <mergeCell ref="N11:Q11"/>
    <mergeCell ref="N12:Q12"/>
    <mergeCell ref="A2:E2"/>
    <mergeCell ref="H2:L2"/>
    <mergeCell ref="N3:Q3"/>
    <mergeCell ref="N4:Q4"/>
    <mergeCell ref="N5:Q5"/>
    <mergeCell ref="N6:Q6"/>
    <mergeCell ref="N7:Q7"/>
    <mergeCell ref="N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5" tint="-0.249977111117893"/>
  </sheetPr>
  <dimension ref="A1:AG51"/>
  <sheetViews>
    <sheetView showGridLines="0" showRowColHeaders="0" zoomScale="118" zoomScaleNormal="118" workbookViewId="0">
      <selection activeCell="O7" sqref="O7"/>
    </sheetView>
  </sheetViews>
  <sheetFormatPr defaultRowHeight="15"/>
  <cols>
    <col min="1" max="1" width="5.85546875" customWidth="1"/>
    <col min="12" max="12" width="12.5703125" customWidth="1"/>
    <col min="16" max="16" width="6.28515625" customWidth="1"/>
    <col min="17" max="17" width="6.140625" customWidth="1"/>
    <col min="22" max="22" width="0" hidden="1" customWidth="1"/>
    <col min="32" max="34" width="0" hidden="1" customWidth="1"/>
  </cols>
  <sheetData>
    <row r="1" spans="1:33">
      <c r="P1" s="55"/>
      <c r="Q1" s="55"/>
      <c r="R1" s="55"/>
      <c r="S1" s="55"/>
      <c r="AG1">
        <v>13</v>
      </c>
    </row>
    <row r="2" spans="1:33" ht="23.25" customHeight="1">
      <c r="A2" s="96" t="s">
        <v>132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5"/>
      <c r="Q2" s="55"/>
      <c r="R2" s="55"/>
      <c r="S2" s="55"/>
      <c r="AF2" t="s">
        <v>6</v>
      </c>
      <c r="AG2">
        <v>14</v>
      </c>
    </row>
    <row r="3" spans="1:33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55"/>
      <c r="Q3" s="55"/>
      <c r="R3" s="55"/>
      <c r="S3" s="55"/>
      <c r="AF3" t="s">
        <v>7</v>
      </c>
      <c r="AG3">
        <v>15</v>
      </c>
    </row>
    <row r="4" spans="1:33" ht="22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55"/>
      <c r="Q4" s="55"/>
      <c r="R4" s="55"/>
      <c r="S4" s="55"/>
      <c r="AG4">
        <v>16</v>
      </c>
    </row>
    <row r="5" spans="1:33" ht="20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55"/>
      <c r="Q5" s="55"/>
      <c r="R5" s="55"/>
      <c r="S5" s="55"/>
    </row>
    <row r="6" spans="1:3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33" ht="24" customHeight="1">
      <c r="A7" s="4">
        <v>1</v>
      </c>
      <c r="B7" s="94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57"/>
      <c r="P7" s="55"/>
      <c r="Q7" s="55"/>
      <c r="R7" s="55"/>
      <c r="S7" s="55"/>
      <c r="V7" t="s">
        <v>533</v>
      </c>
    </row>
    <row r="8" spans="1:33" ht="24" customHeight="1">
      <c r="A8" s="4">
        <v>2</v>
      </c>
      <c r="B8" s="95" t="s">
        <v>134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57"/>
      <c r="P8" s="55"/>
      <c r="Q8" s="55"/>
      <c r="R8" s="55"/>
      <c r="S8" s="55"/>
      <c r="V8" t="s">
        <v>534</v>
      </c>
    </row>
    <row r="9" spans="1:33" ht="24" customHeight="1">
      <c r="A9" s="4">
        <v>3</v>
      </c>
      <c r="B9" s="94" t="s">
        <v>135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57"/>
      <c r="P9" s="55"/>
      <c r="Q9" s="55"/>
      <c r="R9" s="55"/>
      <c r="S9" s="55"/>
    </row>
    <row r="10" spans="1:33" ht="24" customHeight="1">
      <c r="A10" s="4">
        <v>4</v>
      </c>
      <c r="B10" s="95" t="s">
        <v>136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57"/>
      <c r="P10" s="55"/>
      <c r="Q10" s="55"/>
      <c r="R10" s="55"/>
      <c r="S10" s="55"/>
    </row>
    <row r="11" spans="1:33" ht="24" customHeight="1">
      <c r="A11" s="4">
        <v>5</v>
      </c>
      <c r="B11" s="94" t="s">
        <v>137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7"/>
      <c r="P11" s="55"/>
      <c r="Q11" s="55"/>
      <c r="R11" s="55"/>
      <c r="S11" s="55"/>
    </row>
    <row r="12" spans="1:33" ht="24" customHeight="1">
      <c r="A12" s="4">
        <v>6</v>
      </c>
      <c r="B12" s="95" t="s">
        <v>138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57"/>
      <c r="P12" s="55"/>
      <c r="Q12" s="55"/>
      <c r="R12" s="55"/>
      <c r="S12" s="55"/>
    </row>
    <row r="13" spans="1:33" ht="24" customHeight="1">
      <c r="A13" s="4">
        <v>7</v>
      </c>
      <c r="B13" s="94" t="s">
        <v>139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35"/>
      <c r="P13" s="55"/>
      <c r="Q13" s="55"/>
      <c r="R13" s="55"/>
      <c r="S13" s="55"/>
    </row>
    <row r="14" spans="1:33" ht="24" customHeight="1">
      <c r="A14" s="4">
        <v>8</v>
      </c>
      <c r="B14" s="95" t="s">
        <v>140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57"/>
      <c r="P14" s="55"/>
      <c r="Q14" s="55"/>
      <c r="R14" s="55"/>
      <c r="S14" s="55"/>
    </row>
    <row r="15" spans="1:33" ht="24" customHeight="1">
      <c r="A15" s="4">
        <v>9</v>
      </c>
      <c r="B15" s="94" t="s">
        <v>141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57"/>
      <c r="P15" s="55"/>
      <c r="Q15" s="55"/>
      <c r="R15" s="55"/>
      <c r="S15" s="55"/>
    </row>
    <row r="16" spans="1:33" ht="24" customHeight="1">
      <c r="A16" s="4">
        <v>10</v>
      </c>
      <c r="B16" s="95" t="s">
        <v>142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57"/>
      <c r="P16" s="55"/>
      <c r="Q16" s="55"/>
      <c r="R16" s="55"/>
      <c r="S16" s="55"/>
    </row>
    <row r="17" spans="1:19" ht="24" customHeight="1">
      <c r="A17" s="4">
        <v>11</v>
      </c>
      <c r="B17" s="94" t="s">
        <v>143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57"/>
      <c r="P17" s="55"/>
      <c r="Q17" s="55"/>
      <c r="R17" s="55"/>
      <c r="S17" s="55"/>
    </row>
    <row r="18" spans="1:19" ht="24" customHeight="1">
      <c r="A18" s="4">
        <v>12</v>
      </c>
      <c r="B18" s="95" t="s">
        <v>144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57"/>
      <c r="P18" s="55"/>
      <c r="Q18" s="55"/>
      <c r="R18" s="55"/>
      <c r="S18" s="55"/>
    </row>
    <row r="19" spans="1:19" ht="24" customHeight="1">
      <c r="A19" s="4">
        <v>13</v>
      </c>
      <c r="B19" s="94" t="s">
        <v>145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57"/>
      <c r="P19" s="55"/>
      <c r="Q19" s="55"/>
      <c r="R19" s="55"/>
      <c r="S19" s="55"/>
    </row>
    <row r="20" spans="1:19" ht="24" customHeight="1">
      <c r="A20" s="4">
        <v>14</v>
      </c>
      <c r="B20" s="95" t="s">
        <v>146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57"/>
      <c r="P20" s="55"/>
      <c r="Q20" s="55"/>
      <c r="R20" s="55"/>
      <c r="S20" s="55"/>
    </row>
    <row r="21" spans="1:19" ht="24" customHeight="1">
      <c r="A21" s="4">
        <v>15</v>
      </c>
      <c r="B21" s="94" t="s">
        <v>147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57"/>
      <c r="P21" s="55"/>
      <c r="Q21" s="55"/>
      <c r="R21" s="55"/>
      <c r="S21" s="55"/>
    </row>
    <row r="22" spans="1:19" ht="24" customHeight="1">
      <c r="A22" s="4">
        <v>16</v>
      </c>
      <c r="B22" s="95" t="s">
        <v>148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57"/>
      <c r="P22" s="55"/>
      <c r="Q22" s="55"/>
      <c r="R22" s="55"/>
      <c r="S22" s="55"/>
    </row>
    <row r="23" spans="1:19" ht="24" customHeight="1">
      <c r="A23" s="4">
        <v>17</v>
      </c>
      <c r="B23" s="94" t="s">
        <v>149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57"/>
      <c r="P23" s="55"/>
      <c r="Q23" s="55"/>
      <c r="R23" s="55"/>
      <c r="S23" s="55"/>
    </row>
    <row r="24" spans="1:19" ht="24" customHeight="1">
      <c r="A24" s="4">
        <v>18</v>
      </c>
      <c r="B24" s="95" t="s">
        <v>150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57"/>
      <c r="P24" s="55"/>
      <c r="Q24" s="55"/>
      <c r="R24" s="55"/>
      <c r="S24" s="55"/>
    </row>
    <row r="25" spans="1:19" ht="24" customHeight="1">
      <c r="A25" s="4">
        <v>19</v>
      </c>
      <c r="B25" s="94" t="s">
        <v>151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57"/>
      <c r="P25" s="55"/>
      <c r="Q25" s="55"/>
      <c r="R25" s="55"/>
      <c r="S25" s="55"/>
    </row>
    <row r="26" spans="1:19" ht="24" customHeight="1">
      <c r="A26" s="4">
        <v>20</v>
      </c>
      <c r="B26" s="95" t="s">
        <v>152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57"/>
      <c r="P26" s="55"/>
      <c r="Q26" s="55"/>
      <c r="R26" s="55"/>
      <c r="S26" s="55"/>
    </row>
    <row r="27" spans="1:19" ht="24" customHeight="1">
      <c r="A27" s="4">
        <v>21</v>
      </c>
      <c r="B27" s="94" t="s">
        <v>153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57"/>
      <c r="P27" s="55"/>
      <c r="Q27" s="55"/>
      <c r="R27" s="55"/>
      <c r="S27" s="55"/>
    </row>
    <row r="28" spans="1:19" ht="24" customHeight="1">
      <c r="A28" s="4">
        <v>22</v>
      </c>
      <c r="B28" s="95" t="s">
        <v>154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57"/>
      <c r="P28" s="55"/>
      <c r="Q28" s="55"/>
      <c r="R28" s="55"/>
      <c r="S28" s="55"/>
    </row>
    <row r="29" spans="1:19" ht="24" customHeight="1">
      <c r="A29" s="4">
        <v>23</v>
      </c>
      <c r="B29" s="94" t="s">
        <v>155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57"/>
      <c r="P29" s="55"/>
      <c r="Q29" s="55"/>
      <c r="R29" s="55"/>
      <c r="S29" s="55"/>
    </row>
    <row r="30" spans="1:19" ht="24" customHeight="1">
      <c r="A30" s="4">
        <v>24</v>
      </c>
      <c r="B30" s="95" t="s">
        <v>156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57"/>
      <c r="P30" s="55"/>
      <c r="Q30" s="55"/>
      <c r="R30" s="55"/>
      <c r="S30" s="55"/>
    </row>
    <row r="31" spans="1:19" ht="24" customHeight="1">
      <c r="A31" s="4">
        <v>25</v>
      </c>
      <c r="B31" s="94" t="s">
        <v>157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57"/>
      <c r="P31" s="55"/>
      <c r="Q31" s="55"/>
      <c r="R31" s="55"/>
      <c r="S31" s="55"/>
    </row>
    <row r="32" spans="1:19" ht="24" customHeight="1">
      <c r="A32" s="4">
        <v>26</v>
      </c>
      <c r="B32" s="95" t="s">
        <v>158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57"/>
      <c r="P32" s="55"/>
      <c r="Q32" s="55"/>
      <c r="R32" s="55"/>
      <c r="S32" s="55"/>
    </row>
    <row r="33" spans="1:19" ht="24" customHeight="1">
      <c r="A33" s="4">
        <v>27</v>
      </c>
      <c r="B33" s="94" t="s">
        <v>159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7"/>
      <c r="P33" s="55"/>
      <c r="Q33" s="55"/>
      <c r="R33" s="55"/>
      <c r="S33" s="55"/>
    </row>
    <row r="34" spans="1:19" ht="24" customHeight="1">
      <c r="A34" s="4">
        <v>28</v>
      </c>
      <c r="B34" s="95" t="s">
        <v>160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57"/>
      <c r="P34" s="55"/>
      <c r="Q34" s="55"/>
      <c r="R34" s="55"/>
      <c r="S34" s="55"/>
    </row>
    <row r="35" spans="1:19" ht="24" customHeight="1">
      <c r="A35" s="4">
        <v>29</v>
      </c>
      <c r="B35" s="94" t="s">
        <v>161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57"/>
      <c r="P35" s="55"/>
      <c r="Q35" s="55"/>
      <c r="R35" s="55"/>
      <c r="S35" s="55"/>
    </row>
    <row r="36" spans="1:19" ht="24" customHeight="1">
      <c r="A36" s="4">
        <v>30</v>
      </c>
      <c r="B36" s="95" t="s">
        <v>162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57"/>
      <c r="P36" s="55"/>
      <c r="Q36" s="55"/>
      <c r="R36" s="55"/>
      <c r="S36" s="55"/>
    </row>
    <row r="37" spans="1:19" ht="24" customHeight="1">
      <c r="A37" s="4">
        <v>31</v>
      </c>
      <c r="B37" s="94" t="s">
        <v>163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57"/>
      <c r="P37" s="55"/>
      <c r="Q37" s="55"/>
      <c r="R37" s="55"/>
      <c r="S37" s="55"/>
    </row>
    <row r="38" spans="1:19" ht="24" customHeight="1">
      <c r="A38" s="4">
        <v>32</v>
      </c>
      <c r="B38" s="95" t="s">
        <v>164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57"/>
      <c r="P38" s="55"/>
      <c r="Q38" s="55"/>
      <c r="R38" s="55"/>
      <c r="S38" s="55"/>
    </row>
    <row r="39" spans="1:19" ht="24" customHeight="1">
      <c r="A39" s="4">
        <v>33</v>
      </c>
      <c r="B39" s="94" t="s">
        <v>165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57"/>
      <c r="P39" s="55"/>
      <c r="Q39" s="55"/>
      <c r="R39" s="55"/>
      <c r="S39" s="55"/>
    </row>
    <row r="40" spans="1:19" ht="24" customHeight="1">
      <c r="A40" s="4">
        <v>34</v>
      </c>
      <c r="B40" s="95" t="s">
        <v>166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57"/>
      <c r="P40" s="55"/>
      <c r="Q40" s="55"/>
      <c r="R40" s="55"/>
      <c r="S40" s="55"/>
    </row>
    <row r="41" spans="1:19" ht="24" customHeight="1">
      <c r="A41" s="4">
        <v>35</v>
      </c>
      <c r="B41" s="94" t="s">
        <v>167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57"/>
      <c r="P41" s="55"/>
      <c r="Q41" s="55"/>
      <c r="R41" s="55"/>
      <c r="S41" s="55"/>
    </row>
    <row r="42" spans="1:19" ht="24" customHeight="1">
      <c r="A42" s="4">
        <v>36</v>
      </c>
      <c r="B42" s="95" t="s">
        <v>168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57"/>
      <c r="P42" s="55"/>
      <c r="Q42" s="55"/>
      <c r="R42" s="55"/>
      <c r="S42" s="55"/>
    </row>
    <row r="43" spans="1:19" ht="24" customHeight="1">
      <c r="A43" s="4">
        <v>37</v>
      </c>
      <c r="B43" s="94" t="s">
        <v>169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57"/>
      <c r="P43" s="55"/>
      <c r="Q43" s="55"/>
      <c r="R43" s="55"/>
      <c r="S43" s="55"/>
    </row>
    <row r="44" spans="1:19" ht="24" customHeight="1">
      <c r="A44" s="4">
        <v>38</v>
      </c>
      <c r="B44" s="95" t="s">
        <v>170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57"/>
      <c r="P44" s="55"/>
      <c r="Q44" s="55"/>
      <c r="R44" s="55"/>
      <c r="S44" s="55"/>
    </row>
    <row r="45" spans="1:19" ht="24" customHeight="1">
      <c r="A45" s="4">
        <v>39</v>
      </c>
      <c r="B45" s="94" t="s">
        <v>171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57"/>
      <c r="P45" s="55"/>
      <c r="Q45" s="55"/>
      <c r="R45" s="55"/>
      <c r="S45" s="55"/>
    </row>
    <row r="46" spans="1:19" ht="24" customHeight="1">
      <c r="A46" s="4">
        <v>40</v>
      </c>
      <c r="B46" s="95" t="s">
        <v>172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57"/>
      <c r="P46" s="55"/>
      <c r="Q46" s="55"/>
      <c r="R46" s="55"/>
      <c r="S46" s="55"/>
    </row>
    <row r="47" spans="1:19">
      <c r="P47" s="55"/>
      <c r="Q47" s="55"/>
      <c r="R47" s="55"/>
      <c r="S47" s="55"/>
    </row>
    <row r="48" spans="1:19">
      <c r="P48" s="55"/>
      <c r="Q48" s="55"/>
      <c r="R48" s="55"/>
      <c r="S48" s="55"/>
    </row>
    <row r="49" spans="16:19">
      <c r="P49" s="55"/>
      <c r="Q49" s="55"/>
      <c r="R49" s="55"/>
      <c r="S49" s="55"/>
    </row>
    <row r="50" spans="16:19">
      <c r="P50" s="55"/>
      <c r="Q50" s="55"/>
      <c r="R50" s="55"/>
      <c r="S50" s="55"/>
    </row>
    <row r="51" spans="16:19">
      <c r="P51" s="55"/>
      <c r="Q51" s="55"/>
      <c r="R51" s="55"/>
      <c r="S51" s="5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B26:N26"/>
    <mergeCell ref="B27:N27"/>
    <mergeCell ref="B28:N28"/>
    <mergeCell ref="B39:N39"/>
    <mergeCell ref="B40:N40"/>
    <mergeCell ref="B29:N29"/>
    <mergeCell ref="B30:N30"/>
    <mergeCell ref="B31:N31"/>
    <mergeCell ref="B32:N32"/>
    <mergeCell ref="B33:N33"/>
    <mergeCell ref="B11:N11"/>
    <mergeCell ref="B12:N12"/>
    <mergeCell ref="B13:N13"/>
    <mergeCell ref="B14:N14"/>
    <mergeCell ref="B25:N25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A2:O5"/>
    <mergeCell ref="B7:N7"/>
    <mergeCell ref="B8:N8"/>
    <mergeCell ref="B9:N9"/>
    <mergeCell ref="B10:N10"/>
    <mergeCell ref="B43:N43"/>
    <mergeCell ref="B44:N44"/>
    <mergeCell ref="B45:N45"/>
    <mergeCell ref="B46:N46"/>
    <mergeCell ref="B34:N34"/>
    <mergeCell ref="B35:N35"/>
    <mergeCell ref="B36:N36"/>
    <mergeCell ref="B37:N37"/>
    <mergeCell ref="B38:N38"/>
    <mergeCell ref="B41:N41"/>
    <mergeCell ref="B42:N42"/>
  </mergeCells>
  <conditionalFormatting sqref="O7:O46">
    <cfRule type="cellIs" dxfId="167" priority="1" operator="notBetween">
      <formula>"+"</formula>
      <formula>"-"</formula>
    </cfRule>
    <cfRule type="cellIs" dxfId="166" priority="2" operator="equal">
      <formula>"-"</formula>
    </cfRule>
    <cfRule type="cellIs" dxfId="165" priority="3" operator="equal">
      <formula>"+"</formula>
    </cfRule>
  </conditionalFormatting>
  <dataValidations count="1">
    <dataValidation type="list" allowBlank="1" showErrorMessage="1" promptTitle="Подсказка" prompt="1 - почти никогда&#10;2 - иногда&#10;3 - часто&#10;4 - почти всегда" sqref="O7:O46">
      <formula1>$V$7:$V$8</formula1>
    </dataValidation>
  </dataValidations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AW30"/>
  <sheetViews>
    <sheetView zoomScale="85" zoomScaleNormal="85" workbookViewId="0">
      <selection activeCell="K16" sqref="K16"/>
    </sheetView>
  </sheetViews>
  <sheetFormatPr defaultRowHeight="15"/>
  <cols>
    <col min="1" max="1" width="47.7109375" customWidth="1"/>
    <col min="2" max="2" width="10.85546875" customWidth="1"/>
    <col min="4" max="4" width="11.140625" customWidth="1"/>
    <col min="5" max="5" width="10.42578125" customWidth="1"/>
    <col min="7" max="7" width="10.42578125" customWidth="1"/>
    <col min="8" max="8" width="8.140625" customWidth="1"/>
    <col min="9" max="9" width="8.42578125" customWidth="1"/>
    <col min="10" max="10" width="10.140625" customWidth="1"/>
    <col min="11" max="12" width="10.5703125" customWidth="1"/>
    <col min="13" max="13" width="9.5703125" customWidth="1"/>
    <col min="14" max="14" width="8.28515625" customWidth="1"/>
    <col min="15" max="15" width="9.85546875" customWidth="1"/>
  </cols>
  <sheetData>
    <row r="2" spans="1:49" ht="21">
      <c r="A2" s="28" t="s">
        <v>125</v>
      </c>
      <c r="B2" s="97" t="s">
        <v>173</v>
      </c>
      <c r="C2" s="98"/>
      <c r="D2" s="98"/>
      <c r="E2" s="98"/>
      <c r="F2" s="98"/>
      <c r="G2" s="98"/>
      <c r="H2" s="98"/>
      <c r="I2" s="99"/>
    </row>
    <row r="3" spans="1:49" ht="21">
      <c r="A3" s="29" t="s">
        <v>174</v>
      </c>
      <c r="B3" s="30">
        <v>1</v>
      </c>
      <c r="C3" s="30">
        <v>6</v>
      </c>
      <c r="D3" s="30">
        <v>11</v>
      </c>
      <c r="E3" s="31">
        <v>16</v>
      </c>
      <c r="F3" s="30">
        <v>21</v>
      </c>
      <c r="G3" s="30">
        <v>26</v>
      </c>
      <c r="H3" s="30">
        <v>31</v>
      </c>
      <c r="I3" s="31">
        <v>36</v>
      </c>
    </row>
    <row r="4" spans="1:49" ht="21">
      <c r="A4" s="29" t="s">
        <v>175</v>
      </c>
      <c r="B4" s="30">
        <v>2</v>
      </c>
      <c r="C4" s="30">
        <v>7</v>
      </c>
      <c r="D4" s="30">
        <v>12</v>
      </c>
      <c r="E4" s="30">
        <v>17</v>
      </c>
      <c r="F4" s="30">
        <v>22</v>
      </c>
      <c r="G4" s="30">
        <v>27</v>
      </c>
      <c r="H4" s="30">
        <v>32</v>
      </c>
      <c r="I4" s="30">
        <v>37</v>
      </c>
    </row>
    <row r="5" spans="1:49" ht="28.5">
      <c r="A5" s="29" t="s">
        <v>176</v>
      </c>
      <c r="B5" s="30">
        <v>3</v>
      </c>
      <c r="C5" s="30">
        <v>8</v>
      </c>
      <c r="D5" s="30">
        <v>13</v>
      </c>
      <c r="E5" s="31">
        <v>18</v>
      </c>
      <c r="F5" s="30">
        <v>23</v>
      </c>
      <c r="G5" s="30">
        <v>28</v>
      </c>
      <c r="H5" s="30">
        <v>33</v>
      </c>
      <c r="I5" s="31">
        <v>38</v>
      </c>
      <c r="U5" s="27"/>
    </row>
    <row r="6" spans="1:49" ht="21">
      <c r="A6" s="29" t="s">
        <v>177</v>
      </c>
      <c r="B6" s="30">
        <v>4</v>
      </c>
      <c r="C6" s="30">
        <v>9</v>
      </c>
      <c r="D6" s="30">
        <v>14</v>
      </c>
      <c r="E6" s="30">
        <v>19</v>
      </c>
      <c r="F6" s="30">
        <v>24</v>
      </c>
      <c r="G6" s="30">
        <v>29</v>
      </c>
      <c r="H6" s="30">
        <v>34</v>
      </c>
      <c r="I6" s="30">
        <v>39</v>
      </c>
    </row>
    <row r="7" spans="1:49" ht="21">
      <c r="A7" s="29" t="s">
        <v>178</v>
      </c>
      <c r="B7" s="30">
        <v>5</v>
      </c>
      <c r="C7" s="30">
        <v>10</v>
      </c>
      <c r="D7" s="30">
        <v>15</v>
      </c>
      <c r="E7" s="31">
        <v>20</v>
      </c>
      <c r="F7" s="30">
        <v>25</v>
      </c>
      <c r="G7" s="30">
        <v>30</v>
      </c>
      <c r="H7" s="30">
        <v>35</v>
      </c>
      <c r="I7" s="31">
        <v>40</v>
      </c>
      <c r="J7" s="32"/>
      <c r="K7" s="32"/>
    </row>
    <row r="8" spans="1:49" ht="30" customHeight="1"/>
    <row r="9" spans="1:49" ht="26.25">
      <c r="A9" s="100" t="s">
        <v>179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5"/>
      <c r="Q9" s="15"/>
    </row>
    <row r="10" spans="1:49" ht="26.25">
      <c r="A10" s="28" t="s">
        <v>125</v>
      </c>
      <c r="B10" s="97" t="s">
        <v>105</v>
      </c>
      <c r="C10" s="98"/>
      <c r="D10" s="98"/>
      <c r="E10" s="98"/>
      <c r="F10" s="98"/>
      <c r="G10" s="98"/>
      <c r="H10" s="98"/>
      <c r="I10" s="99"/>
      <c r="J10" s="33" t="s">
        <v>130</v>
      </c>
      <c r="K10" s="104" t="s">
        <v>127</v>
      </c>
      <c r="L10" s="105"/>
      <c r="M10" s="105"/>
      <c r="N10" s="106"/>
      <c r="Q10" s="15"/>
      <c r="AT10" s="16">
        <v>0</v>
      </c>
      <c r="AU10" s="16">
        <v>0</v>
      </c>
      <c r="AV10" s="16">
        <v>0</v>
      </c>
      <c r="AW10" s="17"/>
    </row>
    <row r="11" spans="1:49" ht="26.25">
      <c r="A11" s="29" t="s">
        <v>174</v>
      </c>
      <c r="B11" s="30">
        <f>'Тип мышления'!O7</f>
        <v>0</v>
      </c>
      <c r="C11" s="30">
        <f>'Тип мышления'!$O12</f>
        <v>0</v>
      </c>
      <c r="D11" s="30">
        <f>'Тип мышления'!$O17</f>
        <v>0</v>
      </c>
      <c r="E11" s="30">
        <f>'Тип мышления'!$O22</f>
        <v>0</v>
      </c>
      <c r="F11" s="30">
        <f>'Тип мышления'!$O27</f>
        <v>0</v>
      </c>
      <c r="G11" s="30">
        <f>'Тип мышления'!$O32</f>
        <v>0</v>
      </c>
      <c r="H11" s="30">
        <f>'Тип мышления'!$O37</f>
        <v>0</v>
      </c>
      <c r="I11" s="30">
        <f>'Тип мышления'!$O42</f>
        <v>0</v>
      </c>
      <c r="J11" s="34">
        <f>COUNTIF(B11:I11,"+")</f>
        <v>0</v>
      </c>
      <c r="K11" s="103" t="str">
        <f>IF(AND(J11&gt;=0,J11&lt;=2),"Низкий",IF(AND(J11&gt;=3,J11&lt;=5),"Средний",IF(AND(J11&gt;=6,J11&lt;=8),"Высокий",)))</f>
        <v>Низкий</v>
      </c>
      <c r="L11" s="103"/>
      <c r="M11" s="103"/>
      <c r="N11" s="103"/>
      <c r="AT11" s="16">
        <v>0</v>
      </c>
      <c r="AU11" s="16">
        <v>0</v>
      </c>
      <c r="AV11" s="16">
        <v>0</v>
      </c>
      <c r="AW11" s="17"/>
    </row>
    <row r="12" spans="1:49" ht="26.25">
      <c r="A12" s="29" t="s">
        <v>175</v>
      </c>
      <c r="B12" s="30">
        <f>'Тип мышления'!O8</f>
        <v>0</v>
      </c>
      <c r="C12" s="30">
        <f>'Тип мышления'!$O13</f>
        <v>0</v>
      </c>
      <c r="D12" s="30">
        <f>'Тип мышления'!$O18</f>
        <v>0</v>
      </c>
      <c r="E12" s="30">
        <f>'Тип мышления'!$O23</f>
        <v>0</v>
      </c>
      <c r="F12" s="30">
        <f>'Тип мышления'!$O28</f>
        <v>0</v>
      </c>
      <c r="G12" s="30">
        <f>'Тип мышления'!$O33</f>
        <v>0</v>
      </c>
      <c r="H12" s="30">
        <f>'Тип мышления'!$O38</f>
        <v>0</v>
      </c>
      <c r="I12" s="30">
        <f>'Тип мышления'!$O43</f>
        <v>0</v>
      </c>
      <c r="J12" s="34">
        <f>COUNTIF(B12:I12,"+")</f>
        <v>0</v>
      </c>
      <c r="K12" s="103" t="str">
        <f>IF(AND(J12&gt;=0,J12&lt;=2),"Низкий",IF(AND(J12&gt;=3,J12&lt;=5),"Средний",IF(AND(J12&gt;=6,J12&lt;=8),"Высокий",)))</f>
        <v>Низкий</v>
      </c>
      <c r="L12" s="103"/>
      <c r="M12" s="103"/>
      <c r="N12" s="103"/>
      <c r="AT12" s="16">
        <v>0</v>
      </c>
      <c r="AU12" s="16">
        <v>0</v>
      </c>
      <c r="AV12" s="16">
        <v>0</v>
      </c>
      <c r="AW12" s="16">
        <v>0</v>
      </c>
    </row>
    <row r="13" spans="1:49" ht="26.25">
      <c r="A13" s="29" t="s">
        <v>176</v>
      </c>
      <c r="B13" s="30">
        <f>'Тип мышления'!O9</f>
        <v>0</v>
      </c>
      <c r="C13" s="30">
        <f>'Тип мышления'!$O14</f>
        <v>0</v>
      </c>
      <c r="D13" s="30">
        <f>'Тип мышления'!$O19</f>
        <v>0</v>
      </c>
      <c r="E13" s="30">
        <f>'Тип мышления'!$O24</f>
        <v>0</v>
      </c>
      <c r="F13" s="30">
        <f>'Тип мышления'!$O29</f>
        <v>0</v>
      </c>
      <c r="G13" s="30">
        <f>'Тип мышления'!$O34</f>
        <v>0</v>
      </c>
      <c r="H13" s="30">
        <f>'Тип мышления'!$O39</f>
        <v>0</v>
      </c>
      <c r="I13" s="30">
        <f>'Тип мышления'!$O44</f>
        <v>0</v>
      </c>
      <c r="J13" s="34">
        <f>COUNTIF(B13:I13,"+")</f>
        <v>0</v>
      </c>
      <c r="K13" s="103" t="str">
        <f>IF(AND(J13&gt;=0,J13&lt;=2),"Низкий",IF(AND(J13&gt;=3,J13&lt;=5),"Средний",IF(AND(J13&gt;=6,J13&lt;=8),"Высокий",)))</f>
        <v>Низкий</v>
      </c>
      <c r="L13" s="103"/>
      <c r="M13" s="103"/>
      <c r="N13" s="103"/>
    </row>
    <row r="14" spans="1:49" ht="26.25">
      <c r="A14" s="29" t="s">
        <v>177</v>
      </c>
      <c r="B14" s="30">
        <f>'Тип мышления'!O10</f>
        <v>0</v>
      </c>
      <c r="C14" s="30">
        <f>'Тип мышления'!$O15</f>
        <v>0</v>
      </c>
      <c r="D14" s="30">
        <f>'Тип мышления'!$O20</f>
        <v>0</v>
      </c>
      <c r="E14" s="30">
        <f>'Тип мышления'!$O25</f>
        <v>0</v>
      </c>
      <c r="F14" s="30">
        <f>'Тип мышления'!$O30</f>
        <v>0</v>
      </c>
      <c r="G14" s="30">
        <f>'Тип мышления'!$O35</f>
        <v>0</v>
      </c>
      <c r="H14" s="30">
        <f>'Тип мышления'!$O40</f>
        <v>0</v>
      </c>
      <c r="I14" s="30">
        <f>'Тип мышления'!$O45</f>
        <v>0</v>
      </c>
      <c r="J14" s="34">
        <f>COUNTIF(B14:I14,"+")</f>
        <v>0</v>
      </c>
      <c r="K14" s="103" t="str">
        <f>IF(AND(J14&gt;=0,J14&lt;=2),"Низкий",IF(AND(J14&gt;=3,J14&lt;=5),"Средний",IF(AND(J14&gt;=6,J14&lt;=8),"Высокий",)))</f>
        <v>Низкий</v>
      </c>
      <c r="L14" s="103"/>
      <c r="M14" s="103"/>
      <c r="N14" s="103"/>
    </row>
    <row r="15" spans="1:49" ht="26.25">
      <c r="A15" s="29" t="s">
        <v>178</v>
      </c>
      <c r="B15" s="30">
        <f>'Тип мышления'!O11</f>
        <v>0</v>
      </c>
      <c r="C15" s="30">
        <f>'Тип мышления'!$O16</f>
        <v>0</v>
      </c>
      <c r="D15" s="30">
        <f>'Тип мышления'!$O21</f>
        <v>0</v>
      </c>
      <c r="E15" s="30">
        <f>'Тип мышления'!$O26</f>
        <v>0</v>
      </c>
      <c r="F15" s="30">
        <f>'Тип мышления'!$O31</f>
        <v>0</v>
      </c>
      <c r="G15" s="30">
        <f>'Тип мышления'!$O36</f>
        <v>0</v>
      </c>
      <c r="H15" s="30">
        <f>'Тип мышления'!$O41</f>
        <v>0</v>
      </c>
      <c r="I15" s="30">
        <f>'Тип мышления'!$O46</f>
        <v>0</v>
      </c>
      <c r="J15" s="34">
        <f>COUNTIF(B15:I15,"+")</f>
        <v>0</v>
      </c>
      <c r="K15" s="103" t="str">
        <f>IF(AND(J15&gt;=0,J15&lt;=2),"Низкий",IF(AND(J15&gt;=3,J15&lt;=5),"Средний",IF(AND(J15&gt;=6,J15&lt;=8),"Высокий",)))</f>
        <v>Низкий</v>
      </c>
      <c r="L15" s="103"/>
      <c r="M15" s="103"/>
      <c r="N15" s="103"/>
    </row>
    <row r="16" spans="1:49" ht="26.25" customHeight="1"/>
    <row r="17" spans="4:15" ht="26.25" customHeight="1"/>
    <row r="18" spans="4:15" ht="26.25" customHeight="1"/>
    <row r="19" spans="4:15" ht="26.25" customHeight="1">
      <c r="K19" s="20"/>
    </row>
    <row r="20" spans="4:15" ht="26.25" customHeight="1">
      <c r="K20" s="20"/>
    </row>
    <row r="21" spans="4:15" ht="26.25" customHeight="1">
      <c r="K21" s="20"/>
    </row>
    <row r="22" spans="4:15" ht="21" customHeight="1">
      <c r="K22" s="20"/>
    </row>
    <row r="23" spans="4:15" ht="21" customHeight="1"/>
    <row r="24" spans="4:15" ht="21" customHeight="1"/>
    <row r="25" spans="4:15" ht="21" customHeight="1"/>
    <row r="26" spans="4:15" ht="21" customHeight="1"/>
    <row r="27" spans="4:15" ht="21" customHeight="1"/>
    <row r="28" spans="4:15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4:1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4:1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</sheetData>
  <mergeCells count="9">
    <mergeCell ref="B2:I2"/>
    <mergeCell ref="A9:N9"/>
    <mergeCell ref="K15:N15"/>
    <mergeCell ref="B10:I10"/>
    <mergeCell ref="K10:N10"/>
    <mergeCell ref="K11:N11"/>
    <mergeCell ref="K12:N12"/>
    <mergeCell ref="K13:N13"/>
    <mergeCell ref="K14:N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rgb="FF00B0F0"/>
  </sheetPr>
  <dimension ref="A1:AP36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24" max="24" width="8.7109375" customWidth="1"/>
    <col min="25" max="25" width="9.140625" hidden="1" customWidth="1"/>
    <col min="31" max="31" width="7.85546875" customWidth="1"/>
    <col min="32" max="32" width="23.42578125" hidden="1" customWidth="1"/>
    <col min="35" max="35" width="8.42578125" customWidth="1"/>
    <col min="36" max="36" width="15.5703125" hidden="1" customWidth="1"/>
    <col min="38" max="38" width="9" customWidth="1"/>
    <col min="39" max="39" width="0.28515625" hidden="1" customWidth="1"/>
    <col min="40" max="40" width="8.85546875" customWidth="1"/>
    <col min="41" max="41" width="9.28515625" hidden="1" customWidth="1"/>
  </cols>
  <sheetData>
    <row r="1" spans="1:42" ht="15" customHeight="1">
      <c r="A1" s="112" t="s">
        <v>181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42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42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42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42" ht="1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42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42" ht="1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AF7">
        <v>1</v>
      </c>
      <c r="AJ7">
        <v>7</v>
      </c>
      <c r="AM7">
        <v>13</v>
      </c>
      <c r="AO7">
        <v>19</v>
      </c>
    </row>
    <row r="8" spans="1:4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W8" s="36"/>
      <c r="X8" s="36"/>
      <c r="Y8" s="36"/>
      <c r="Z8" s="36"/>
      <c r="AF8" s="37" t="s">
        <v>182</v>
      </c>
      <c r="AG8" s="38"/>
      <c r="AH8" s="38"/>
      <c r="AI8" s="38"/>
      <c r="AJ8" s="38" t="s">
        <v>183</v>
      </c>
      <c r="AK8" s="38"/>
      <c r="AL8" s="38"/>
      <c r="AM8" s="38" t="s">
        <v>184</v>
      </c>
      <c r="AN8" s="38"/>
      <c r="AO8" s="38" t="s">
        <v>185</v>
      </c>
      <c r="AP8" s="38"/>
    </row>
    <row r="9" spans="1:42" ht="23.25">
      <c r="A9" s="28">
        <v>1</v>
      </c>
      <c r="B9" s="111" t="s">
        <v>186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08"/>
      <c r="P9" s="109"/>
      <c r="Q9" s="109"/>
      <c r="R9" s="109"/>
      <c r="S9" s="110"/>
      <c r="Y9">
        <f>IF(O9=AF10,1,0)</f>
        <v>0</v>
      </c>
      <c r="AF9" s="38" t="s">
        <v>187</v>
      </c>
      <c r="AG9" s="38"/>
      <c r="AH9" s="38"/>
      <c r="AI9" s="38"/>
      <c r="AJ9" s="38" t="s">
        <v>188</v>
      </c>
      <c r="AK9" s="38"/>
      <c r="AL9" s="38"/>
      <c r="AM9" s="38" t="s">
        <v>189</v>
      </c>
      <c r="AN9" s="38"/>
      <c r="AO9" s="38" t="s">
        <v>190</v>
      </c>
      <c r="AP9" s="38"/>
    </row>
    <row r="10" spans="1:42" ht="23.25">
      <c r="A10" s="28">
        <v>2</v>
      </c>
      <c r="B10" s="107" t="s">
        <v>191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09"/>
      <c r="Q10" s="109"/>
      <c r="R10" s="109"/>
      <c r="S10" s="110"/>
      <c r="Y10">
        <f>IF(O10=AF14,1,0)</f>
        <v>0</v>
      </c>
      <c r="AF10" s="38" t="s">
        <v>192</v>
      </c>
      <c r="AG10" s="38"/>
      <c r="AH10" s="38"/>
      <c r="AI10" s="38"/>
      <c r="AJ10" s="38" t="s">
        <v>193</v>
      </c>
      <c r="AK10" s="38"/>
      <c r="AL10" s="38"/>
      <c r="AM10" s="38" t="s">
        <v>194</v>
      </c>
      <c r="AN10" s="38"/>
      <c r="AO10" s="38" t="s">
        <v>195</v>
      </c>
      <c r="AP10" s="38"/>
    </row>
    <row r="11" spans="1:42" ht="23.25">
      <c r="A11" s="28">
        <v>3</v>
      </c>
      <c r="B11" s="111" t="s">
        <v>196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8"/>
      <c r="P11" s="109"/>
      <c r="Q11" s="109"/>
      <c r="R11" s="109"/>
      <c r="S11" s="110"/>
      <c r="Y11">
        <f>IF(O11=AF21,1,0)</f>
        <v>0</v>
      </c>
      <c r="AF11" s="38" t="s">
        <v>197</v>
      </c>
      <c r="AG11" s="38"/>
      <c r="AH11" s="38"/>
      <c r="AI11" s="38"/>
      <c r="AJ11" s="38" t="s">
        <v>198</v>
      </c>
      <c r="AK11" s="38"/>
      <c r="AL11" s="38"/>
      <c r="AM11" s="38" t="s">
        <v>199</v>
      </c>
      <c r="AN11" s="38"/>
      <c r="AO11" s="38" t="s">
        <v>200</v>
      </c>
      <c r="AP11" s="38"/>
    </row>
    <row r="12" spans="1:42" ht="23.25">
      <c r="A12" s="28">
        <v>4</v>
      </c>
      <c r="B12" s="107" t="s">
        <v>201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9"/>
      <c r="Q12" s="109"/>
      <c r="R12" s="109"/>
      <c r="S12" s="110"/>
      <c r="Y12">
        <f>IF(O12=AF26,1,0)</f>
        <v>0</v>
      </c>
      <c r="AF12" s="38" t="s">
        <v>202</v>
      </c>
      <c r="AG12" s="38"/>
      <c r="AH12" s="38"/>
      <c r="AI12" s="38"/>
      <c r="AJ12" s="38" t="s">
        <v>203</v>
      </c>
      <c r="AK12" s="38"/>
      <c r="AL12" s="38"/>
      <c r="AM12" s="38" t="s">
        <v>204</v>
      </c>
      <c r="AN12" s="38"/>
      <c r="AO12" s="38" t="s">
        <v>205</v>
      </c>
      <c r="AP12" s="38"/>
    </row>
    <row r="13" spans="1:42" ht="23.25">
      <c r="A13" s="28">
        <v>5</v>
      </c>
      <c r="B13" s="111" t="s">
        <v>206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8"/>
      <c r="P13" s="109"/>
      <c r="Q13" s="109"/>
      <c r="R13" s="109"/>
      <c r="S13" s="110"/>
      <c r="Y13">
        <f>IF(O13=AF30,1,0)</f>
        <v>0</v>
      </c>
      <c r="AF13" s="38" t="s">
        <v>207</v>
      </c>
      <c r="AG13" s="38"/>
      <c r="AH13" s="38"/>
      <c r="AI13" s="38"/>
      <c r="AJ13" s="38" t="s">
        <v>208</v>
      </c>
      <c r="AK13" s="38"/>
      <c r="AL13" s="38"/>
      <c r="AM13" s="38" t="s">
        <v>209</v>
      </c>
      <c r="AN13" s="38"/>
      <c r="AO13" s="38" t="s">
        <v>210</v>
      </c>
      <c r="AP13" s="38"/>
    </row>
    <row r="14" spans="1:42" ht="23.25">
      <c r="A14" s="28">
        <v>6</v>
      </c>
      <c r="B14" s="107" t="s">
        <v>211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9"/>
      <c r="Q14" s="109"/>
      <c r="R14" s="109"/>
      <c r="S14" s="110"/>
      <c r="Y14">
        <f>IF(O14=AF33,1,0)</f>
        <v>0</v>
      </c>
      <c r="AF14" s="38" t="s">
        <v>212</v>
      </c>
      <c r="AG14" s="38"/>
      <c r="AH14" s="38"/>
      <c r="AI14" s="38"/>
      <c r="AJ14" s="38" t="s">
        <v>213</v>
      </c>
      <c r="AK14" s="38"/>
      <c r="AL14" s="38"/>
      <c r="AM14" s="38" t="s">
        <v>214</v>
      </c>
      <c r="AN14" s="38"/>
      <c r="AO14" s="38" t="s">
        <v>215</v>
      </c>
      <c r="AP14" s="38"/>
    </row>
    <row r="15" spans="1:42" ht="23.25">
      <c r="A15" s="28">
        <v>7</v>
      </c>
      <c r="B15" s="111" t="s">
        <v>216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08"/>
      <c r="P15" s="109"/>
      <c r="Q15" s="109"/>
      <c r="R15" s="109"/>
      <c r="S15" s="110"/>
      <c r="Y15">
        <f>IF(O15=AJ11,1,0)</f>
        <v>0</v>
      </c>
      <c r="AF15" s="38" t="s">
        <v>217</v>
      </c>
      <c r="AG15" s="38"/>
      <c r="AH15" s="38"/>
      <c r="AI15" s="38"/>
      <c r="AJ15" s="38" t="s">
        <v>218</v>
      </c>
      <c r="AK15" s="38"/>
      <c r="AL15" s="38"/>
      <c r="AM15" s="38" t="s">
        <v>219</v>
      </c>
      <c r="AN15" s="38"/>
      <c r="AO15" s="38" t="s">
        <v>220</v>
      </c>
      <c r="AP15" s="38"/>
    </row>
    <row r="16" spans="1:42" ht="23.25">
      <c r="A16" s="28">
        <v>8</v>
      </c>
      <c r="B16" s="107" t="s">
        <v>221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109"/>
      <c r="Q16" s="109"/>
      <c r="R16" s="109"/>
      <c r="S16" s="110"/>
      <c r="Y16">
        <f>IF(O16=AJ15,1,0)</f>
        <v>0</v>
      </c>
      <c r="AF16" s="38" t="s">
        <v>222</v>
      </c>
      <c r="AG16" s="38"/>
      <c r="AH16" s="38"/>
      <c r="AI16" s="38"/>
      <c r="AJ16" s="38" t="s">
        <v>223</v>
      </c>
      <c r="AK16" s="38"/>
      <c r="AL16" s="38"/>
      <c r="AM16" s="38" t="s">
        <v>224</v>
      </c>
      <c r="AN16" s="38"/>
      <c r="AO16" s="38" t="s">
        <v>225</v>
      </c>
      <c r="AP16" s="38"/>
    </row>
    <row r="17" spans="1:42" ht="23.25">
      <c r="A17" s="28">
        <v>9</v>
      </c>
      <c r="B17" s="111" t="s">
        <v>226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8"/>
      <c r="P17" s="109"/>
      <c r="Q17" s="109"/>
      <c r="R17" s="109"/>
      <c r="S17" s="110"/>
      <c r="Y17">
        <f>IF(O17=AJ19,1,0)</f>
        <v>0</v>
      </c>
      <c r="AF17" s="38" t="s">
        <v>227</v>
      </c>
      <c r="AG17" s="38"/>
      <c r="AH17" s="38"/>
      <c r="AI17" s="38"/>
      <c r="AJ17" s="38" t="s">
        <v>228</v>
      </c>
      <c r="AK17" s="38"/>
      <c r="AL17" s="38"/>
      <c r="AM17" s="38" t="s">
        <v>229</v>
      </c>
      <c r="AN17" s="38"/>
      <c r="AO17" s="38"/>
      <c r="AP17" s="38"/>
    </row>
    <row r="18" spans="1:42" ht="23.25">
      <c r="A18" s="28">
        <v>10</v>
      </c>
      <c r="B18" s="107" t="s">
        <v>230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9"/>
      <c r="Q18" s="109"/>
      <c r="R18" s="109"/>
      <c r="S18" s="110"/>
      <c r="Y18">
        <f>IF(O18=AJ26,1,0)</f>
        <v>0</v>
      </c>
      <c r="AF18" s="37" t="s">
        <v>231</v>
      </c>
      <c r="AG18" s="37"/>
      <c r="AH18" s="37"/>
      <c r="AI18" s="37"/>
      <c r="AJ18" s="38" t="s">
        <v>232</v>
      </c>
      <c r="AK18" s="37"/>
      <c r="AL18" s="37"/>
      <c r="AM18" s="38" t="s">
        <v>233</v>
      </c>
      <c r="AN18" s="38"/>
      <c r="AO18" s="38"/>
      <c r="AP18" s="38"/>
    </row>
    <row r="19" spans="1:42" ht="23.25">
      <c r="A19" s="28">
        <v>11</v>
      </c>
      <c r="B19" s="111" t="s">
        <v>234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08"/>
      <c r="P19" s="109"/>
      <c r="Q19" s="109"/>
      <c r="R19" s="109"/>
      <c r="S19" s="110"/>
      <c r="Y19">
        <f>IF(O19=AJ28,1,0)</f>
        <v>0</v>
      </c>
      <c r="AF19" s="38" t="s">
        <v>235</v>
      </c>
      <c r="AG19" s="38"/>
      <c r="AH19" s="38"/>
      <c r="AI19" s="38"/>
      <c r="AJ19" s="38" t="s">
        <v>236</v>
      </c>
      <c r="AK19" s="38"/>
      <c r="AL19" s="38"/>
      <c r="AM19" s="38" t="s">
        <v>237</v>
      </c>
      <c r="AN19" s="38"/>
      <c r="AO19" s="38"/>
      <c r="AP19" s="38"/>
    </row>
    <row r="20" spans="1:42" ht="23.25">
      <c r="A20" s="28">
        <v>12</v>
      </c>
      <c r="B20" s="107" t="s">
        <v>238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109"/>
      <c r="Q20" s="109"/>
      <c r="R20" s="109"/>
      <c r="S20" s="110"/>
      <c r="Y20">
        <f>IF(O20=AJ36,1,0)</f>
        <v>0</v>
      </c>
      <c r="AF20" s="38" t="s">
        <v>239</v>
      </c>
      <c r="AG20" s="38"/>
      <c r="AH20" s="38"/>
      <c r="AI20" s="38"/>
      <c r="AJ20" s="38" t="s">
        <v>240</v>
      </c>
      <c r="AK20" s="38"/>
      <c r="AL20" s="38"/>
      <c r="AM20" s="38" t="s">
        <v>241</v>
      </c>
      <c r="AN20" s="38"/>
      <c r="AO20" s="38"/>
      <c r="AP20" s="38"/>
    </row>
    <row r="21" spans="1:42" ht="23.25">
      <c r="A21" s="28">
        <v>13</v>
      </c>
      <c r="B21" s="111" t="s">
        <v>242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08"/>
      <c r="P21" s="109"/>
      <c r="Q21" s="109"/>
      <c r="R21" s="109"/>
      <c r="S21" s="110"/>
      <c r="Y21">
        <f>IF(O21=AM9,1,0)</f>
        <v>0</v>
      </c>
      <c r="AF21" s="38" t="s">
        <v>243</v>
      </c>
      <c r="AG21" s="38"/>
      <c r="AH21" s="38"/>
      <c r="AI21" s="38"/>
      <c r="AJ21" s="38" t="s">
        <v>244</v>
      </c>
      <c r="AK21" s="38"/>
      <c r="AL21" s="38"/>
      <c r="AM21" s="38" t="s">
        <v>245</v>
      </c>
      <c r="AN21" s="38"/>
      <c r="AO21" s="38"/>
      <c r="AP21" s="38"/>
    </row>
    <row r="22" spans="1:42" ht="23.25">
      <c r="A22" s="28">
        <v>14</v>
      </c>
      <c r="B22" s="107" t="s">
        <v>246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109"/>
      <c r="Q22" s="109"/>
      <c r="R22" s="109"/>
      <c r="S22" s="110"/>
      <c r="Y22">
        <f>IF(O22=AM15,1,0)</f>
        <v>0</v>
      </c>
      <c r="AF22" s="38" t="s">
        <v>247</v>
      </c>
      <c r="AG22" s="38"/>
      <c r="AH22" s="38"/>
      <c r="AI22" s="38"/>
      <c r="AJ22" s="38" t="s">
        <v>248</v>
      </c>
      <c r="AK22" s="38"/>
      <c r="AL22" s="38"/>
      <c r="AM22" s="38" t="s">
        <v>249</v>
      </c>
      <c r="AN22" s="38"/>
      <c r="AO22" s="38"/>
      <c r="AP22" s="38"/>
    </row>
    <row r="23" spans="1:42" ht="23.25">
      <c r="A23" s="28">
        <v>15</v>
      </c>
      <c r="B23" s="111" t="s">
        <v>250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08"/>
      <c r="P23" s="109"/>
      <c r="Q23" s="109"/>
      <c r="R23" s="109"/>
      <c r="S23" s="110"/>
      <c r="Y23">
        <f>IF(O23=AM18,1,0)</f>
        <v>0</v>
      </c>
      <c r="AF23" s="38" t="s">
        <v>251</v>
      </c>
      <c r="AG23" s="38"/>
      <c r="AH23" s="38"/>
      <c r="AI23" s="38"/>
      <c r="AJ23" s="38" t="s">
        <v>252</v>
      </c>
      <c r="AK23" s="38"/>
      <c r="AL23" s="38"/>
      <c r="AM23" s="38" t="s">
        <v>253</v>
      </c>
      <c r="AN23" s="38"/>
      <c r="AO23" s="38"/>
      <c r="AP23" s="38"/>
    </row>
    <row r="24" spans="1:42" ht="23.25">
      <c r="A24" s="28">
        <v>16</v>
      </c>
      <c r="B24" s="107" t="s">
        <v>254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9"/>
      <c r="Q24" s="109"/>
      <c r="R24" s="109"/>
      <c r="S24" s="110"/>
      <c r="Y24">
        <f>IF(O24=AM23,1,0)</f>
        <v>0</v>
      </c>
      <c r="AF24" s="38" t="s">
        <v>255</v>
      </c>
      <c r="AG24" s="38"/>
      <c r="AH24" s="38"/>
      <c r="AI24" s="38"/>
      <c r="AJ24" s="38" t="s">
        <v>256</v>
      </c>
      <c r="AK24" s="38"/>
      <c r="AL24" s="38"/>
      <c r="AM24" s="38" t="s">
        <v>257</v>
      </c>
      <c r="AN24" s="38"/>
      <c r="AO24" s="38"/>
      <c r="AP24" s="38"/>
    </row>
    <row r="25" spans="1:42" ht="23.25">
      <c r="A25" s="28">
        <v>17</v>
      </c>
      <c r="B25" s="111" t="s">
        <v>258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08"/>
      <c r="P25" s="109"/>
      <c r="Q25" s="109"/>
      <c r="R25" s="109"/>
      <c r="S25" s="110"/>
      <c r="Y25">
        <f>IF(O25=AM31,1,0)</f>
        <v>0</v>
      </c>
      <c r="AF25" s="38" t="s">
        <v>259</v>
      </c>
      <c r="AG25" s="38"/>
      <c r="AH25" s="38"/>
      <c r="AI25" s="38"/>
      <c r="AJ25" s="38" t="s">
        <v>260</v>
      </c>
      <c r="AK25" s="38"/>
      <c r="AL25" s="38"/>
      <c r="AM25" s="38" t="s">
        <v>261</v>
      </c>
      <c r="AN25" s="38"/>
      <c r="AO25" s="38"/>
      <c r="AP25" s="38"/>
    </row>
    <row r="26" spans="1:42" ht="23.25">
      <c r="A26" s="28">
        <v>18</v>
      </c>
      <c r="B26" s="107" t="s">
        <v>262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09"/>
      <c r="Q26" s="109"/>
      <c r="R26" s="109"/>
      <c r="S26" s="110"/>
      <c r="Y26">
        <f>IF(O26=AM33,1,0)</f>
        <v>0</v>
      </c>
      <c r="AF26" s="38" t="s">
        <v>263</v>
      </c>
      <c r="AG26" s="38"/>
      <c r="AH26" s="38"/>
      <c r="AI26" s="38"/>
      <c r="AJ26" s="38" t="s">
        <v>264</v>
      </c>
      <c r="AK26" s="38"/>
      <c r="AL26" s="38"/>
      <c r="AM26" s="38" t="s">
        <v>265</v>
      </c>
      <c r="AN26" s="38"/>
      <c r="AO26" s="38"/>
      <c r="AP26" s="38"/>
    </row>
    <row r="27" spans="1:42" ht="23.25">
      <c r="A27" s="28">
        <v>19</v>
      </c>
      <c r="B27" s="111" t="s">
        <v>266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08"/>
      <c r="P27" s="109"/>
      <c r="Q27" s="109"/>
      <c r="R27" s="109"/>
      <c r="S27" s="110"/>
      <c r="Y27">
        <f>IF(O27=AO9,1,0)</f>
        <v>0</v>
      </c>
      <c r="AF27" s="38" t="s">
        <v>267</v>
      </c>
      <c r="AG27" s="38"/>
      <c r="AH27" s="38"/>
      <c r="AI27" s="38"/>
      <c r="AJ27" s="38" t="s">
        <v>268</v>
      </c>
      <c r="AK27" s="38"/>
      <c r="AL27" s="38"/>
      <c r="AM27" s="38" t="s">
        <v>269</v>
      </c>
      <c r="AN27" s="38"/>
      <c r="AO27" s="38"/>
      <c r="AP27" s="38"/>
    </row>
    <row r="28" spans="1:42" ht="23.25">
      <c r="A28" s="28">
        <v>20</v>
      </c>
      <c r="B28" s="107" t="s">
        <v>270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09"/>
      <c r="Q28" s="109"/>
      <c r="R28" s="109"/>
      <c r="S28" s="110"/>
      <c r="Y28">
        <f>IF(O28=AO15,1,0)</f>
        <v>0</v>
      </c>
      <c r="AF28" s="38" t="s">
        <v>271</v>
      </c>
      <c r="AG28" s="38"/>
      <c r="AH28" s="38"/>
      <c r="AI28" s="38"/>
      <c r="AJ28" s="38" t="s">
        <v>272</v>
      </c>
      <c r="AK28" s="38"/>
      <c r="AL28" s="38"/>
      <c r="AM28" s="38" t="s">
        <v>273</v>
      </c>
      <c r="AN28" s="38"/>
      <c r="AO28" s="38"/>
      <c r="AP28" s="38"/>
    </row>
    <row r="29" spans="1:42">
      <c r="AF29" s="38" t="s">
        <v>274</v>
      </c>
      <c r="AG29" s="38"/>
      <c r="AH29" s="38"/>
      <c r="AI29" s="38"/>
      <c r="AJ29" s="38" t="s">
        <v>275</v>
      </c>
      <c r="AK29" s="38"/>
      <c r="AL29" s="38"/>
      <c r="AM29" s="38" t="s">
        <v>276</v>
      </c>
      <c r="AN29" s="38"/>
      <c r="AO29" s="38"/>
      <c r="AP29" s="38"/>
    </row>
    <row r="30" spans="1:42">
      <c r="AF30" s="38" t="s">
        <v>277</v>
      </c>
      <c r="AG30" s="38"/>
      <c r="AH30" s="38"/>
      <c r="AI30" s="38"/>
      <c r="AJ30" s="38" t="s">
        <v>278</v>
      </c>
      <c r="AK30" s="38"/>
      <c r="AL30" s="38"/>
      <c r="AM30" s="38" t="s">
        <v>279</v>
      </c>
      <c r="AN30" s="38"/>
      <c r="AO30" s="38"/>
      <c r="AP30" s="38"/>
    </row>
    <row r="31" spans="1:42">
      <c r="AF31" s="38" t="s">
        <v>280</v>
      </c>
      <c r="AG31" s="38"/>
      <c r="AH31" s="38"/>
      <c r="AI31" s="38"/>
      <c r="AJ31" s="38" t="s">
        <v>281</v>
      </c>
      <c r="AK31" s="38"/>
      <c r="AL31" s="38"/>
      <c r="AM31" s="38" t="s">
        <v>282</v>
      </c>
      <c r="AN31" s="38"/>
      <c r="AO31" s="38"/>
      <c r="AP31" s="38"/>
    </row>
    <row r="32" spans="1:42">
      <c r="AF32" s="38" t="s">
        <v>283</v>
      </c>
      <c r="AG32" s="38"/>
      <c r="AH32" s="38"/>
      <c r="AI32" s="38"/>
      <c r="AJ32" s="38" t="s">
        <v>284</v>
      </c>
      <c r="AK32" s="38"/>
      <c r="AL32" s="38"/>
      <c r="AM32" s="38" t="s">
        <v>285</v>
      </c>
      <c r="AN32" s="38"/>
      <c r="AO32" s="38"/>
      <c r="AP32" s="38"/>
    </row>
    <row r="33" spans="32:42">
      <c r="AF33" s="38" t="s">
        <v>286</v>
      </c>
      <c r="AG33" s="38"/>
      <c r="AH33" s="38"/>
      <c r="AI33" s="38"/>
      <c r="AJ33" s="38" t="s">
        <v>287</v>
      </c>
      <c r="AK33" s="38"/>
      <c r="AL33" s="38"/>
      <c r="AM33" s="38" t="s">
        <v>288</v>
      </c>
      <c r="AN33" s="38"/>
      <c r="AO33" s="38"/>
      <c r="AP33" s="38"/>
    </row>
    <row r="34" spans="32:42">
      <c r="AF34" s="38" t="s">
        <v>289</v>
      </c>
      <c r="AG34" s="38"/>
      <c r="AH34" s="38"/>
      <c r="AI34" s="38"/>
      <c r="AJ34" s="38" t="s">
        <v>290</v>
      </c>
      <c r="AK34" s="38"/>
      <c r="AL34" s="38"/>
      <c r="AM34" s="38" t="s">
        <v>291</v>
      </c>
      <c r="AN34" s="38"/>
      <c r="AO34" s="38"/>
      <c r="AP34" s="38"/>
    </row>
    <row r="35" spans="32:42">
      <c r="AF35" s="38" t="s">
        <v>292</v>
      </c>
      <c r="AG35" s="38"/>
      <c r="AH35" s="38"/>
      <c r="AI35" s="38"/>
      <c r="AJ35" s="38" t="s">
        <v>293</v>
      </c>
      <c r="AK35" s="38"/>
      <c r="AL35" s="38"/>
      <c r="AM35" s="38" t="s">
        <v>294</v>
      </c>
      <c r="AN35" s="38"/>
      <c r="AO35" s="38"/>
      <c r="AP35" s="38"/>
    </row>
    <row r="36" spans="32:42">
      <c r="AF36" s="38" t="s">
        <v>295</v>
      </c>
      <c r="AG36" s="38"/>
      <c r="AH36" s="38"/>
      <c r="AI36" s="38"/>
      <c r="AJ36" s="38" t="s">
        <v>296</v>
      </c>
      <c r="AK36" s="38"/>
      <c r="AL36" s="38"/>
      <c r="AM36" s="38" t="s">
        <v>297</v>
      </c>
      <c r="AN36" s="38"/>
      <c r="AO36" s="38"/>
      <c r="AP36" s="3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2">
    <mergeCell ref="A1:S7"/>
    <mergeCell ref="A8:S8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conditionalFormatting sqref="O9:S28">
    <cfRule type="notContainsBlanks" dxfId="164" priority="7">
      <formula>LEN(TRIM(O9))&gt;0</formula>
    </cfRule>
    <cfRule type="containsBlanks" dxfId="163" priority="1">
      <formula>LEN(TRIM(O9))=0</formula>
    </cfRule>
  </conditionalFormatting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">
      <formula1>$AF$8:$AF$11</formula1>
    </dataValidation>
  </dataValidations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O38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24" max="24" width="8.85546875" customWidth="1"/>
    <col min="25" max="25" width="9.140625" hidden="1" customWidth="1"/>
    <col min="27" max="31" width="9" customWidth="1"/>
    <col min="32" max="32" width="17.5703125" customWidth="1"/>
    <col min="33" max="38" width="9" customWidth="1"/>
    <col min="39" max="39" width="13.7109375" customWidth="1"/>
    <col min="40" max="40" width="9" customWidth="1"/>
    <col min="41" max="41" width="19" customWidth="1"/>
    <col min="42" max="49" width="9" customWidth="1"/>
  </cols>
  <sheetData>
    <row r="1" spans="1:41" ht="15" customHeight="1">
      <c r="A1" s="114" t="s">
        <v>309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41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41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41" ht="1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41" ht="1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41" ht="1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41" ht="1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AF7">
        <v>21</v>
      </c>
      <c r="AJ7">
        <v>27</v>
      </c>
      <c r="AL7" s="48"/>
      <c r="AM7" s="48">
        <v>33</v>
      </c>
      <c r="AN7" s="48"/>
      <c r="AO7" s="48">
        <v>39</v>
      </c>
    </row>
    <row r="8" spans="1:41">
      <c r="W8" s="36"/>
      <c r="X8" s="36"/>
      <c r="Y8" s="36"/>
      <c r="Z8" s="36"/>
      <c r="AF8" t="s">
        <v>310</v>
      </c>
      <c r="AJ8" t="s">
        <v>311</v>
      </c>
      <c r="AL8" s="48"/>
      <c r="AM8" s="48" t="s">
        <v>312</v>
      </c>
      <c r="AN8" s="48"/>
      <c r="AO8" s="48" t="s">
        <v>313</v>
      </c>
    </row>
    <row r="9" spans="1:41" ht="23.25">
      <c r="A9" s="28">
        <v>21</v>
      </c>
      <c r="B9" s="111" t="s">
        <v>314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08"/>
      <c r="P9" s="109"/>
      <c r="Q9" s="109"/>
      <c r="R9" s="109"/>
      <c r="S9" s="110"/>
      <c r="Y9">
        <f>IF(O9=AF8,1,0)</f>
        <v>0</v>
      </c>
      <c r="AF9" t="s">
        <v>315</v>
      </c>
      <c r="AJ9" t="s">
        <v>316</v>
      </c>
      <c r="AL9" s="48"/>
      <c r="AM9" s="48" t="s">
        <v>317</v>
      </c>
      <c r="AN9" s="48"/>
      <c r="AO9" s="48" t="s">
        <v>318</v>
      </c>
    </row>
    <row r="10" spans="1:41" ht="23.25">
      <c r="A10" s="28">
        <v>22</v>
      </c>
      <c r="B10" s="107" t="s">
        <v>319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09"/>
      <c r="Q10" s="109"/>
      <c r="R10" s="109"/>
      <c r="S10" s="110"/>
      <c r="Y10">
        <f>IF(O10=AF16,1,0)</f>
        <v>0</v>
      </c>
      <c r="AF10" t="s">
        <v>320</v>
      </c>
      <c r="AJ10" t="s">
        <v>321</v>
      </c>
      <c r="AL10" s="48"/>
      <c r="AM10" s="48" t="s">
        <v>322</v>
      </c>
      <c r="AN10" s="48"/>
      <c r="AO10" s="48" t="s">
        <v>323</v>
      </c>
    </row>
    <row r="11" spans="1:41" ht="23.25">
      <c r="A11" s="28">
        <v>23</v>
      </c>
      <c r="B11" s="111" t="s">
        <v>324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8"/>
      <c r="P11" s="109"/>
      <c r="Q11" s="109"/>
      <c r="R11" s="109"/>
      <c r="S11" s="110"/>
      <c r="Y11">
        <f>IF(O11=AF21,1,0)</f>
        <v>0</v>
      </c>
      <c r="AF11" t="s">
        <v>325</v>
      </c>
      <c r="AJ11" t="s">
        <v>326</v>
      </c>
      <c r="AL11" s="48"/>
      <c r="AM11" s="48" t="s">
        <v>327</v>
      </c>
      <c r="AN11" s="48"/>
      <c r="AO11" s="48" t="s">
        <v>328</v>
      </c>
    </row>
    <row r="12" spans="1:41" ht="23.25">
      <c r="A12" s="28">
        <v>24</v>
      </c>
      <c r="B12" s="107" t="s">
        <v>329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9"/>
      <c r="Q12" s="109"/>
      <c r="R12" s="109"/>
      <c r="S12" s="110"/>
      <c r="Y12">
        <f>IF(O12=AF24,1,0)</f>
        <v>0</v>
      </c>
      <c r="AF12">
        <v>22</v>
      </c>
      <c r="AJ12">
        <v>28</v>
      </c>
      <c r="AL12" s="48"/>
      <c r="AM12" s="48">
        <v>34</v>
      </c>
      <c r="AN12" s="48"/>
      <c r="AO12" s="48">
        <v>40</v>
      </c>
    </row>
    <row r="13" spans="1:41" ht="23.25">
      <c r="A13" s="28">
        <v>25</v>
      </c>
      <c r="B13" s="111" t="s">
        <v>330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8"/>
      <c r="P13" s="109"/>
      <c r="Q13" s="109"/>
      <c r="R13" s="109"/>
      <c r="S13" s="110"/>
      <c r="Y13">
        <f>IF(O13=AF31,1,0)</f>
        <v>0</v>
      </c>
      <c r="AF13" t="s">
        <v>331</v>
      </c>
      <c r="AJ13" t="s">
        <v>332</v>
      </c>
      <c r="AL13" s="48"/>
      <c r="AM13" s="48" t="s">
        <v>333</v>
      </c>
      <c r="AN13" s="48"/>
      <c r="AO13" s="48" t="s">
        <v>334</v>
      </c>
    </row>
    <row r="14" spans="1:41" ht="23.25">
      <c r="A14" s="28">
        <v>26</v>
      </c>
      <c r="B14" s="107" t="s">
        <v>335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9"/>
      <c r="Q14" s="109"/>
      <c r="R14" s="109"/>
      <c r="S14" s="110"/>
      <c r="Y14">
        <f>IF(O14=AF33,1,0)</f>
        <v>0</v>
      </c>
      <c r="AF14" t="s">
        <v>336</v>
      </c>
      <c r="AJ14" t="s">
        <v>337</v>
      </c>
      <c r="AL14" s="48"/>
      <c r="AM14" s="48" t="s">
        <v>338</v>
      </c>
      <c r="AN14" s="48"/>
      <c r="AO14" s="48" t="s">
        <v>339</v>
      </c>
    </row>
    <row r="15" spans="1:41" ht="23.25">
      <c r="A15" s="28">
        <v>27</v>
      </c>
      <c r="B15" s="111" t="s">
        <v>340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08"/>
      <c r="P15" s="109"/>
      <c r="Q15" s="109"/>
      <c r="R15" s="109"/>
      <c r="S15" s="110"/>
      <c r="Y15">
        <f>IF(O15=AJ8,1,0)</f>
        <v>0</v>
      </c>
      <c r="AF15" t="s">
        <v>341</v>
      </c>
      <c r="AJ15" t="s">
        <v>342</v>
      </c>
      <c r="AL15" s="48"/>
      <c r="AM15" s="48" t="s">
        <v>343</v>
      </c>
      <c r="AN15" s="48"/>
      <c r="AO15" s="48" t="s">
        <v>344</v>
      </c>
    </row>
    <row r="16" spans="1:41" ht="23.25">
      <c r="A16" s="28">
        <v>28</v>
      </c>
      <c r="B16" s="107" t="s">
        <v>345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109"/>
      <c r="Q16" s="109"/>
      <c r="R16" s="109"/>
      <c r="S16" s="110"/>
      <c r="Y16">
        <f>IF(O16=AJ15,1,0)</f>
        <v>0</v>
      </c>
      <c r="AF16" t="s">
        <v>346</v>
      </c>
      <c r="AJ16" t="s">
        <v>347</v>
      </c>
      <c r="AL16" s="48"/>
      <c r="AM16" s="48" t="s">
        <v>348</v>
      </c>
      <c r="AN16" s="48"/>
      <c r="AO16" s="48" t="s">
        <v>349</v>
      </c>
    </row>
    <row r="17" spans="1:41" ht="23.25">
      <c r="A17" s="28">
        <v>29</v>
      </c>
      <c r="B17" s="111" t="s">
        <v>350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8"/>
      <c r="P17" s="109"/>
      <c r="Q17" s="109"/>
      <c r="R17" s="109"/>
      <c r="S17" s="110"/>
      <c r="Y17">
        <f>IF(O17=AJ19,1,0)</f>
        <v>0</v>
      </c>
      <c r="AF17">
        <v>23</v>
      </c>
      <c r="AJ17">
        <v>29</v>
      </c>
      <c r="AL17" s="48"/>
      <c r="AM17" s="48">
        <v>35</v>
      </c>
      <c r="AN17" s="48"/>
      <c r="AO17" s="48"/>
    </row>
    <row r="18" spans="1:41" ht="23.25" customHeight="1">
      <c r="A18" s="28">
        <v>30</v>
      </c>
      <c r="B18" s="107" t="s">
        <v>351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9"/>
      <c r="Q18" s="109"/>
      <c r="R18" s="109"/>
      <c r="S18" s="110"/>
      <c r="Y18">
        <f>IF(O18=AJ26,1,0)</f>
        <v>0</v>
      </c>
      <c r="AF18" t="s">
        <v>352</v>
      </c>
      <c r="AJ18" t="s">
        <v>353</v>
      </c>
      <c r="AL18" s="48"/>
      <c r="AM18" s="48" t="s">
        <v>354</v>
      </c>
      <c r="AN18" s="48"/>
      <c r="AO18" s="48"/>
    </row>
    <row r="19" spans="1:41" ht="23.25">
      <c r="A19" s="28">
        <v>31</v>
      </c>
      <c r="B19" s="111" t="s">
        <v>355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08"/>
      <c r="P19" s="109"/>
      <c r="Q19" s="109"/>
      <c r="R19" s="109"/>
      <c r="S19" s="110"/>
      <c r="Y19">
        <f>IF(O19=AJ34,1,0)</f>
        <v>0</v>
      </c>
      <c r="AF19" t="s">
        <v>356</v>
      </c>
      <c r="AJ19" t="s">
        <v>357</v>
      </c>
      <c r="AL19" s="48"/>
      <c r="AM19" s="48" t="s">
        <v>358</v>
      </c>
      <c r="AN19" s="48"/>
      <c r="AO19" s="48"/>
    </row>
    <row r="20" spans="1:41" ht="23.25">
      <c r="A20" s="28">
        <v>32</v>
      </c>
      <c r="B20" s="107" t="s">
        <v>359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109"/>
      <c r="Q20" s="109"/>
      <c r="R20" s="109"/>
      <c r="S20" s="110"/>
      <c r="Y20">
        <f>IF(O20=AJ33,1,0)</f>
        <v>0</v>
      </c>
      <c r="AF20" t="s">
        <v>360</v>
      </c>
      <c r="AJ20" t="s">
        <v>361</v>
      </c>
      <c r="AL20" s="48"/>
      <c r="AM20" s="48" t="s">
        <v>362</v>
      </c>
      <c r="AN20" s="48"/>
      <c r="AO20" s="48"/>
    </row>
    <row r="21" spans="1:41" ht="23.25">
      <c r="A21" s="28">
        <v>33</v>
      </c>
      <c r="B21" s="111" t="s">
        <v>363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08"/>
      <c r="P21" s="109"/>
      <c r="Q21" s="109"/>
      <c r="R21" s="109"/>
      <c r="S21" s="110"/>
      <c r="Y21">
        <f>IF(O21=AM10,1,0)</f>
        <v>0</v>
      </c>
      <c r="AF21" t="s">
        <v>364</v>
      </c>
      <c r="AJ21" t="s">
        <v>198</v>
      </c>
      <c r="AL21" s="48"/>
      <c r="AM21" s="48" t="s">
        <v>365</v>
      </c>
      <c r="AN21" s="48"/>
      <c r="AO21" s="48"/>
    </row>
    <row r="22" spans="1:41" ht="23.25">
      <c r="A22" s="28">
        <v>34</v>
      </c>
      <c r="B22" s="107" t="s">
        <v>366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109"/>
      <c r="Q22" s="109"/>
      <c r="R22" s="109"/>
      <c r="S22" s="110"/>
      <c r="Y22">
        <f>IF(O22=AM15,1,0)</f>
        <v>0</v>
      </c>
      <c r="AF22">
        <v>24</v>
      </c>
      <c r="AJ22">
        <v>30</v>
      </c>
      <c r="AL22" s="48"/>
      <c r="AM22" s="48">
        <v>36</v>
      </c>
      <c r="AN22" s="48"/>
      <c r="AO22" s="48"/>
    </row>
    <row r="23" spans="1:41" ht="23.25">
      <c r="A23" s="28">
        <v>35</v>
      </c>
      <c r="B23" s="111" t="s">
        <v>367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08"/>
      <c r="P23" s="109"/>
      <c r="Q23" s="109"/>
      <c r="R23" s="109"/>
      <c r="S23" s="110"/>
      <c r="Y23">
        <f>IF(O23=AM21,1,0)</f>
        <v>0</v>
      </c>
      <c r="AF23" t="s">
        <v>368</v>
      </c>
      <c r="AJ23" t="s">
        <v>369</v>
      </c>
      <c r="AL23" s="48"/>
      <c r="AM23" s="48" t="s">
        <v>370</v>
      </c>
      <c r="AN23" s="48"/>
      <c r="AO23" s="48"/>
    </row>
    <row r="24" spans="1:41" ht="23.25">
      <c r="A24" s="28">
        <v>36</v>
      </c>
      <c r="B24" s="107" t="s">
        <v>371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9"/>
      <c r="Q24" s="109"/>
      <c r="R24" s="109"/>
      <c r="S24" s="110"/>
      <c r="Y24">
        <f>IF(O24=AM25,1,0)</f>
        <v>0</v>
      </c>
      <c r="AF24" t="s">
        <v>372</v>
      </c>
      <c r="AJ24" t="s">
        <v>373</v>
      </c>
      <c r="AL24" s="48"/>
      <c r="AM24" s="48" t="s">
        <v>374</v>
      </c>
      <c r="AN24" s="48"/>
      <c r="AO24" s="48"/>
    </row>
    <row r="25" spans="1:41" ht="23.25">
      <c r="A25" s="28">
        <v>37</v>
      </c>
      <c r="B25" s="111" t="s">
        <v>375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08"/>
      <c r="P25" s="109"/>
      <c r="Q25" s="109"/>
      <c r="R25" s="109"/>
      <c r="S25" s="110"/>
      <c r="Y25">
        <f>IF(O25=AM31,1,0)</f>
        <v>0</v>
      </c>
      <c r="AF25" t="s">
        <v>376</v>
      </c>
      <c r="AJ25" t="s">
        <v>377</v>
      </c>
      <c r="AL25" s="48"/>
      <c r="AM25" s="48" t="s">
        <v>378</v>
      </c>
      <c r="AN25" s="48"/>
      <c r="AO25" s="48"/>
    </row>
    <row r="26" spans="1:41" ht="23.25">
      <c r="A26" s="28">
        <v>38</v>
      </c>
      <c r="B26" s="107" t="s">
        <v>379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09"/>
      <c r="Q26" s="109"/>
      <c r="R26" s="109"/>
      <c r="S26" s="110"/>
      <c r="Y26">
        <f>IF(O26=AM34,1,0)</f>
        <v>0</v>
      </c>
      <c r="AF26" t="s">
        <v>380</v>
      </c>
      <c r="AJ26" t="s">
        <v>381</v>
      </c>
      <c r="AL26" s="48"/>
      <c r="AM26" s="48" t="s">
        <v>382</v>
      </c>
      <c r="AN26" s="48"/>
      <c r="AO26" s="48"/>
    </row>
    <row r="27" spans="1:41" ht="23.25">
      <c r="A27" s="28">
        <v>39</v>
      </c>
      <c r="B27" s="111" t="s">
        <v>383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08"/>
      <c r="P27" s="109"/>
      <c r="Q27" s="109"/>
      <c r="R27" s="109"/>
      <c r="S27" s="110"/>
      <c r="Y27">
        <f>IF(O27=AO9,1,0)</f>
        <v>0</v>
      </c>
      <c r="AF27">
        <v>25</v>
      </c>
      <c r="AJ27">
        <v>31</v>
      </c>
      <c r="AL27" s="48"/>
      <c r="AM27" s="48">
        <v>37</v>
      </c>
      <c r="AN27" s="48"/>
      <c r="AO27" s="48"/>
    </row>
    <row r="28" spans="1:41" ht="23.25">
      <c r="A28" s="28">
        <v>40</v>
      </c>
      <c r="B28" s="107" t="s">
        <v>384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09"/>
      <c r="Q28" s="109"/>
      <c r="R28" s="109"/>
      <c r="S28" s="110"/>
      <c r="Y28">
        <f>IF(O28=AO13,1,0)</f>
        <v>0</v>
      </c>
      <c r="AF28" t="s">
        <v>385</v>
      </c>
      <c r="AJ28" t="s">
        <v>386</v>
      </c>
      <c r="AL28" s="48"/>
      <c r="AM28" s="48" t="s">
        <v>387</v>
      </c>
      <c r="AN28" s="48"/>
      <c r="AO28" s="48"/>
    </row>
    <row r="29" spans="1:41">
      <c r="AF29" t="s">
        <v>388</v>
      </c>
      <c r="AJ29" t="s">
        <v>389</v>
      </c>
      <c r="AL29" s="48"/>
      <c r="AM29" s="48" t="s">
        <v>390</v>
      </c>
      <c r="AN29" s="48"/>
      <c r="AO29" s="48"/>
    </row>
    <row r="30" spans="1:41">
      <c r="AF30" t="s">
        <v>391</v>
      </c>
      <c r="AJ30" t="s">
        <v>392</v>
      </c>
      <c r="AL30" s="48"/>
      <c r="AM30" s="48" t="s">
        <v>393</v>
      </c>
      <c r="AN30" s="48"/>
      <c r="AO30" s="48"/>
    </row>
    <row r="31" spans="1:41">
      <c r="AF31" t="s">
        <v>394</v>
      </c>
      <c r="AJ31" t="s">
        <v>395</v>
      </c>
      <c r="AL31" s="48"/>
      <c r="AM31" s="48" t="s">
        <v>396</v>
      </c>
      <c r="AN31" s="48"/>
      <c r="AO31" s="48"/>
    </row>
    <row r="32" spans="1:41" ht="30" customHeight="1">
      <c r="AF32">
        <v>26</v>
      </c>
      <c r="AJ32">
        <v>32</v>
      </c>
      <c r="AL32" s="48"/>
      <c r="AM32" s="48">
        <v>38</v>
      </c>
      <c r="AN32" s="48"/>
      <c r="AO32" s="48"/>
    </row>
    <row r="33" spans="32:41">
      <c r="AF33" t="s">
        <v>397</v>
      </c>
      <c r="AJ33" t="s">
        <v>398</v>
      </c>
      <c r="AL33" s="48"/>
      <c r="AM33" s="48" t="s">
        <v>399</v>
      </c>
      <c r="AN33" s="48"/>
      <c r="AO33" s="48"/>
    </row>
    <row r="34" spans="32:41" ht="30" customHeight="1">
      <c r="AF34" t="s">
        <v>400</v>
      </c>
      <c r="AJ34" t="s">
        <v>401</v>
      </c>
      <c r="AL34" s="48"/>
      <c r="AM34" s="48" t="s">
        <v>402</v>
      </c>
      <c r="AN34" s="48"/>
      <c r="AO34" s="48"/>
    </row>
    <row r="35" spans="32:41" ht="30" customHeight="1">
      <c r="AF35" t="s">
        <v>403</v>
      </c>
      <c r="AJ35" t="s">
        <v>404</v>
      </c>
      <c r="AL35" s="48"/>
      <c r="AM35" s="48" t="s">
        <v>405</v>
      </c>
      <c r="AN35" s="48"/>
      <c r="AO35" s="48"/>
    </row>
    <row r="36" spans="32:41">
      <c r="AF36" t="s">
        <v>406</v>
      </c>
      <c r="AJ36" t="s">
        <v>407</v>
      </c>
      <c r="AL36" s="48"/>
      <c r="AM36" s="48" t="s">
        <v>408</v>
      </c>
      <c r="AN36" s="48"/>
      <c r="AO36" s="48"/>
    </row>
    <row r="37" spans="32:41">
      <c r="AL37" s="48"/>
      <c r="AM37" s="48"/>
      <c r="AN37" s="48"/>
      <c r="AO37" s="48"/>
    </row>
    <row r="38" spans="32:41">
      <c r="AL38" s="48"/>
      <c r="AM38" s="48"/>
      <c r="AN38" s="48"/>
      <c r="AO38" s="4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A1:S7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conditionalFormatting sqref="O9:S28">
    <cfRule type="containsBlanks" dxfId="162" priority="1">
      <formula>LEN(TRIM(O9))=0</formula>
    </cfRule>
    <cfRule type="notContainsBlanks" dxfId="161" priority="2">
      <formula>LEN(TRIM(O9))&gt;0</formula>
    </cfRule>
  </conditionalFormatting>
  <dataValidations count="20"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sqref="O13:S13">
      <formula1>$AF$28:$AF$31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8:S28">
      <formula1>$AO$13:$AO$16</formula1>
    </dataValidation>
  </dataValidations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1:AQ37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19" max="19" width="22" customWidth="1"/>
    <col min="24" max="24" width="9" customWidth="1"/>
    <col min="25" max="25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5" customWidth="1"/>
    <col min="41" max="41" width="25" customWidth="1"/>
  </cols>
  <sheetData>
    <row r="1" spans="1:43" ht="15" customHeight="1">
      <c r="A1" s="114" t="s">
        <v>409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4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4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43" ht="1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43" ht="1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43" ht="1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43" ht="1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AF7" s="49">
        <v>41</v>
      </c>
      <c r="AG7" s="49"/>
      <c r="AH7" s="49"/>
      <c r="AI7" s="49"/>
      <c r="AJ7" s="49">
        <v>47</v>
      </c>
      <c r="AK7" s="49"/>
      <c r="AL7" s="48"/>
      <c r="AM7" s="48">
        <v>53</v>
      </c>
      <c r="AN7" s="48"/>
      <c r="AO7" s="48">
        <v>59</v>
      </c>
      <c r="AP7" s="49"/>
      <c r="AQ7" s="49"/>
    </row>
    <row r="8" spans="1:43">
      <c r="AF8" s="49" t="s">
        <v>410</v>
      </c>
      <c r="AG8" s="49"/>
      <c r="AH8" s="49"/>
      <c r="AI8" s="49"/>
      <c r="AJ8" s="49" t="s">
        <v>411</v>
      </c>
      <c r="AK8" s="49"/>
      <c r="AL8" s="48"/>
      <c r="AM8" s="48" t="s">
        <v>412</v>
      </c>
      <c r="AN8" s="48"/>
      <c r="AO8" s="48" t="s">
        <v>413</v>
      </c>
      <c r="AP8" s="49"/>
      <c r="AQ8" s="49"/>
    </row>
    <row r="9" spans="1:43" ht="23.25" customHeight="1">
      <c r="A9" s="28">
        <v>41</v>
      </c>
      <c r="B9" s="115" t="s">
        <v>414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08"/>
      <c r="P9" s="109"/>
      <c r="Q9" s="109"/>
      <c r="R9" s="109"/>
      <c r="S9" s="110"/>
      <c r="Y9">
        <f>IF(O9=AF11,1,0)</f>
        <v>0</v>
      </c>
      <c r="AF9" s="49" t="s">
        <v>415</v>
      </c>
      <c r="AG9" s="49"/>
      <c r="AH9" s="49"/>
      <c r="AI9" s="49"/>
      <c r="AJ9" s="49" t="s">
        <v>416</v>
      </c>
      <c r="AK9" s="49"/>
      <c r="AL9" s="48"/>
      <c r="AM9" s="48" t="s">
        <v>417</v>
      </c>
      <c r="AN9" s="48"/>
      <c r="AO9" s="48" t="s">
        <v>418</v>
      </c>
      <c r="AP9" s="49"/>
      <c r="AQ9" s="49"/>
    </row>
    <row r="10" spans="1:43" ht="23.25" customHeight="1">
      <c r="A10" s="28">
        <v>42</v>
      </c>
      <c r="B10" s="116" t="s">
        <v>419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08"/>
      <c r="P10" s="109"/>
      <c r="Q10" s="109"/>
      <c r="R10" s="109"/>
      <c r="S10" s="110"/>
      <c r="Y10">
        <f>IF(O10=AF14,1,0)</f>
        <v>0</v>
      </c>
      <c r="AF10" s="49" t="s">
        <v>277</v>
      </c>
      <c r="AG10" s="49"/>
      <c r="AH10" s="49"/>
      <c r="AI10" s="49"/>
      <c r="AJ10" s="49" t="s">
        <v>420</v>
      </c>
      <c r="AK10" s="49"/>
      <c r="AL10" s="48"/>
      <c r="AM10" s="48" t="s">
        <v>421</v>
      </c>
      <c r="AN10" s="48"/>
      <c r="AO10" s="48" t="s">
        <v>422</v>
      </c>
      <c r="AP10" s="49"/>
      <c r="AQ10" s="49"/>
    </row>
    <row r="11" spans="1:43" ht="23.25" customHeight="1">
      <c r="A11" s="28">
        <v>43</v>
      </c>
      <c r="B11" s="115" t="s">
        <v>423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08"/>
      <c r="P11" s="109"/>
      <c r="Q11" s="109"/>
      <c r="R11" s="109"/>
      <c r="S11" s="110"/>
      <c r="Y11">
        <f>IF(O11=AF21,1,0)</f>
        <v>0</v>
      </c>
      <c r="AF11" s="49" t="s">
        <v>424</v>
      </c>
      <c r="AG11" s="49"/>
      <c r="AH11" s="49"/>
      <c r="AI11" s="49"/>
      <c r="AJ11" s="49" t="s">
        <v>425</v>
      </c>
      <c r="AK11" s="49"/>
      <c r="AL11" s="48"/>
      <c r="AM11" s="48" t="s">
        <v>426</v>
      </c>
      <c r="AN11" s="48"/>
      <c r="AO11" s="48" t="s">
        <v>427</v>
      </c>
      <c r="AP11" s="49"/>
      <c r="AQ11" s="49"/>
    </row>
    <row r="12" spans="1:43" ht="23.25" customHeight="1">
      <c r="A12" s="28">
        <v>44</v>
      </c>
      <c r="B12" s="116" t="s">
        <v>428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08"/>
      <c r="P12" s="109"/>
      <c r="Q12" s="109"/>
      <c r="R12" s="109"/>
      <c r="S12" s="110"/>
      <c r="Y12">
        <f>IF(O12=AF25,1,0)</f>
        <v>0</v>
      </c>
      <c r="AF12" s="49">
        <v>42</v>
      </c>
      <c r="AG12" s="49"/>
      <c r="AH12" s="49"/>
      <c r="AI12" s="49"/>
      <c r="AJ12" s="49">
        <v>48</v>
      </c>
      <c r="AK12" s="49"/>
      <c r="AL12" s="48"/>
      <c r="AM12" s="48">
        <v>54</v>
      </c>
      <c r="AN12" s="48"/>
      <c r="AO12" s="48">
        <v>60</v>
      </c>
      <c r="AP12" s="49"/>
      <c r="AQ12" s="49"/>
    </row>
    <row r="13" spans="1:43" ht="23.25" customHeight="1">
      <c r="A13" s="28">
        <v>45</v>
      </c>
      <c r="B13" s="115" t="s">
        <v>429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08"/>
      <c r="P13" s="109"/>
      <c r="Q13" s="109"/>
      <c r="R13" s="109"/>
      <c r="S13" s="110"/>
      <c r="Y13">
        <f>IF(O13=AF28,1,0)</f>
        <v>0</v>
      </c>
      <c r="AF13" s="49" t="s">
        <v>430</v>
      </c>
      <c r="AG13" s="49"/>
      <c r="AH13" s="49"/>
      <c r="AI13" s="49"/>
      <c r="AJ13" s="49" t="s">
        <v>431</v>
      </c>
      <c r="AK13" s="49"/>
      <c r="AL13" s="48"/>
      <c r="AM13" s="48" t="s">
        <v>432</v>
      </c>
      <c r="AN13" s="48"/>
      <c r="AO13" s="48" t="s">
        <v>433</v>
      </c>
      <c r="AP13" s="49"/>
      <c r="AQ13" s="49"/>
    </row>
    <row r="14" spans="1:43" ht="23.25" customHeight="1">
      <c r="A14" s="28">
        <v>46</v>
      </c>
      <c r="B14" s="116" t="s">
        <v>434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08"/>
      <c r="P14" s="109"/>
      <c r="Q14" s="109"/>
      <c r="R14" s="109"/>
      <c r="S14" s="110"/>
      <c r="Y14">
        <f>IF(O14=AF35,1,0)</f>
        <v>0</v>
      </c>
      <c r="AF14" s="49" t="s">
        <v>435</v>
      </c>
      <c r="AG14" s="49"/>
      <c r="AH14" s="49"/>
      <c r="AI14" s="49"/>
      <c r="AJ14" s="49" t="s">
        <v>436</v>
      </c>
      <c r="AK14" s="49"/>
      <c r="AL14" s="48"/>
      <c r="AM14" s="48" t="s">
        <v>437</v>
      </c>
      <c r="AN14" s="48"/>
      <c r="AO14" s="48" t="s">
        <v>438</v>
      </c>
      <c r="AP14" s="49"/>
      <c r="AQ14" s="49"/>
    </row>
    <row r="15" spans="1:43" ht="23.25" customHeight="1">
      <c r="A15" s="28">
        <v>47</v>
      </c>
      <c r="B15" s="115" t="s">
        <v>439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08"/>
      <c r="P15" s="109"/>
      <c r="Q15" s="109"/>
      <c r="R15" s="109"/>
      <c r="S15" s="110"/>
      <c r="Y15">
        <f>IF(O15=AJ9,1,0)</f>
        <v>0</v>
      </c>
      <c r="AF15" s="49" t="s">
        <v>440</v>
      </c>
      <c r="AG15" s="49"/>
      <c r="AH15" s="49"/>
      <c r="AI15" s="49"/>
      <c r="AJ15" s="49" t="s">
        <v>441</v>
      </c>
      <c r="AK15" s="49"/>
      <c r="AL15" s="48"/>
      <c r="AM15" s="48" t="s">
        <v>442</v>
      </c>
      <c r="AN15" s="48"/>
      <c r="AO15" s="48" t="s">
        <v>443</v>
      </c>
      <c r="AP15" s="49"/>
      <c r="AQ15" s="49"/>
    </row>
    <row r="16" spans="1:43" ht="23.25" customHeight="1">
      <c r="A16" s="28">
        <v>48</v>
      </c>
      <c r="B16" s="116" t="s">
        <v>444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08"/>
      <c r="P16" s="109"/>
      <c r="Q16" s="109"/>
      <c r="R16" s="109"/>
      <c r="S16" s="110"/>
      <c r="Y16">
        <f>IF(O16=AJ14,1,0)</f>
        <v>0</v>
      </c>
      <c r="AF16" s="49" t="s">
        <v>445</v>
      </c>
      <c r="AG16" s="49"/>
      <c r="AH16" s="49"/>
      <c r="AI16" s="49"/>
      <c r="AJ16" s="49" t="s">
        <v>446</v>
      </c>
      <c r="AK16" s="49"/>
      <c r="AL16" s="48"/>
      <c r="AM16" s="48" t="s">
        <v>447</v>
      </c>
      <c r="AN16" s="48"/>
      <c r="AO16" s="48" t="s">
        <v>448</v>
      </c>
      <c r="AP16" s="49"/>
      <c r="AQ16" s="49"/>
    </row>
    <row r="17" spans="1:43" ht="23.25" customHeight="1">
      <c r="A17" s="28">
        <v>49</v>
      </c>
      <c r="B17" s="115" t="s">
        <v>449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08"/>
      <c r="P17" s="109"/>
      <c r="Q17" s="109"/>
      <c r="R17" s="109"/>
      <c r="S17" s="110"/>
      <c r="Y17">
        <f>IF(O17=AJ21,1,0)</f>
        <v>0</v>
      </c>
      <c r="AF17" s="49">
        <v>43</v>
      </c>
      <c r="AG17" s="49"/>
      <c r="AH17" s="49"/>
      <c r="AI17" s="49"/>
      <c r="AJ17" s="49">
        <v>49</v>
      </c>
      <c r="AK17" s="49"/>
      <c r="AL17" s="48"/>
      <c r="AM17" s="48">
        <v>55</v>
      </c>
      <c r="AN17" s="48"/>
      <c r="AO17" s="48"/>
      <c r="AP17" s="49"/>
      <c r="AQ17" s="49"/>
    </row>
    <row r="18" spans="1:43" ht="23.25" customHeight="1">
      <c r="A18" s="28">
        <v>50</v>
      </c>
      <c r="B18" s="116" t="s">
        <v>450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08"/>
      <c r="P18" s="109"/>
      <c r="Q18" s="109"/>
      <c r="R18" s="109"/>
      <c r="S18" s="110"/>
      <c r="Y18">
        <f>IF(O18=AJ23,1,0)</f>
        <v>0</v>
      </c>
      <c r="AF18" s="49" t="s">
        <v>451</v>
      </c>
      <c r="AG18" s="49"/>
      <c r="AH18" s="49"/>
      <c r="AI18" s="49"/>
      <c r="AJ18" s="49" t="s">
        <v>452</v>
      </c>
      <c r="AK18" s="49"/>
      <c r="AL18" s="48"/>
      <c r="AM18" s="48" t="s">
        <v>453</v>
      </c>
      <c r="AN18" s="48"/>
      <c r="AO18" s="48"/>
      <c r="AP18" s="49"/>
      <c r="AQ18" s="49"/>
    </row>
    <row r="19" spans="1:43" ht="23.25" customHeight="1">
      <c r="A19" s="28">
        <v>51</v>
      </c>
      <c r="B19" s="115" t="s">
        <v>454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08"/>
      <c r="P19" s="109"/>
      <c r="Q19" s="109"/>
      <c r="R19" s="109"/>
      <c r="S19" s="110"/>
      <c r="Y19">
        <f>IF(O19=AJ31,1,0)</f>
        <v>0</v>
      </c>
      <c r="AF19" s="49" t="s">
        <v>455</v>
      </c>
      <c r="AG19" s="49"/>
      <c r="AH19" s="49"/>
      <c r="AI19" s="49"/>
      <c r="AJ19" s="49" t="s">
        <v>456</v>
      </c>
      <c r="AK19" s="49"/>
      <c r="AL19" s="48"/>
      <c r="AM19" s="48" t="s">
        <v>457</v>
      </c>
      <c r="AN19" s="48"/>
      <c r="AO19" s="48"/>
      <c r="AP19" s="49"/>
      <c r="AQ19" s="49"/>
    </row>
    <row r="20" spans="1:43" ht="23.25" customHeight="1">
      <c r="A20" s="28">
        <v>52</v>
      </c>
      <c r="B20" s="116" t="s">
        <v>458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08"/>
      <c r="P20" s="109"/>
      <c r="Q20" s="109"/>
      <c r="R20" s="109"/>
      <c r="S20" s="110"/>
      <c r="Y20">
        <f>IF(O20=AJ33,1,0)</f>
        <v>0</v>
      </c>
      <c r="AF20" s="49" t="s">
        <v>459</v>
      </c>
      <c r="AG20" s="49"/>
      <c r="AH20" s="49"/>
      <c r="AI20" s="49"/>
      <c r="AJ20" s="49" t="s">
        <v>460</v>
      </c>
      <c r="AK20" s="49"/>
      <c r="AL20" s="48"/>
      <c r="AM20" s="48" t="s">
        <v>461</v>
      </c>
      <c r="AN20" s="48"/>
      <c r="AO20" s="48"/>
      <c r="AP20" s="49"/>
      <c r="AQ20" s="49"/>
    </row>
    <row r="21" spans="1:43" ht="23.25" customHeight="1">
      <c r="A21" s="28">
        <v>53</v>
      </c>
      <c r="B21" s="115" t="s">
        <v>462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08"/>
      <c r="P21" s="109"/>
      <c r="Q21" s="109"/>
      <c r="R21" s="109"/>
      <c r="S21" s="110"/>
      <c r="Y21">
        <f>IF(O21=AM11,1,0)</f>
        <v>0</v>
      </c>
      <c r="AF21" s="49" t="s">
        <v>463</v>
      </c>
      <c r="AG21" s="49"/>
      <c r="AH21" s="49"/>
      <c r="AI21" s="49"/>
      <c r="AJ21" s="49" t="s">
        <v>464</v>
      </c>
      <c r="AK21" s="49"/>
      <c r="AL21" s="48"/>
      <c r="AM21" s="48" t="s">
        <v>465</v>
      </c>
      <c r="AN21" s="48"/>
      <c r="AO21" s="48"/>
      <c r="AP21" s="49"/>
      <c r="AQ21" s="49"/>
    </row>
    <row r="22" spans="1:43" ht="23.25" customHeight="1">
      <c r="A22" s="28">
        <v>54</v>
      </c>
      <c r="B22" s="116" t="s">
        <v>466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08"/>
      <c r="P22" s="109"/>
      <c r="Q22" s="109"/>
      <c r="R22" s="109"/>
      <c r="S22" s="110"/>
      <c r="Y22">
        <f>IF(O22=AM15,1,0)</f>
        <v>0</v>
      </c>
      <c r="AF22" s="49">
        <v>44</v>
      </c>
      <c r="AG22" s="49"/>
      <c r="AH22" s="49"/>
      <c r="AI22" s="49"/>
      <c r="AJ22" s="49">
        <v>50</v>
      </c>
      <c r="AK22" s="49"/>
      <c r="AL22" s="48"/>
      <c r="AM22" s="48">
        <v>56</v>
      </c>
      <c r="AN22" s="48"/>
      <c r="AO22" s="48"/>
      <c r="AP22" s="49"/>
      <c r="AQ22" s="49"/>
    </row>
    <row r="23" spans="1:43" ht="23.25" customHeight="1">
      <c r="A23" s="28">
        <v>55</v>
      </c>
      <c r="B23" s="115" t="s">
        <v>467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8"/>
      <c r="P23" s="109"/>
      <c r="Q23" s="109"/>
      <c r="R23" s="109"/>
      <c r="S23" s="110"/>
      <c r="Y23">
        <f>IF(O23=AM19,1,0)</f>
        <v>0</v>
      </c>
      <c r="AF23" s="49" t="s">
        <v>468</v>
      </c>
      <c r="AG23" s="49"/>
      <c r="AH23" s="49"/>
      <c r="AI23" s="49"/>
      <c r="AJ23" s="49" t="s">
        <v>469</v>
      </c>
      <c r="AK23" s="49"/>
      <c r="AL23" s="48"/>
      <c r="AM23" s="48" t="s">
        <v>470</v>
      </c>
      <c r="AN23" s="48"/>
      <c r="AO23" s="48"/>
      <c r="AP23" s="49"/>
      <c r="AQ23" s="49"/>
    </row>
    <row r="24" spans="1:43" ht="23.25" customHeight="1">
      <c r="A24" s="28">
        <v>56</v>
      </c>
      <c r="B24" s="116" t="s">
        <v>471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08"/>
      <c r="P24" s="109"/>
      <c r="Q24" s="109"/>
      <c r="R24" s="109"/>
      <c r="S24" s="110"/>
      <c r="Y24">
        <f>IF(O24=AM25,1,0)</f>
        <v>0</v>
      </c>
      <c r="AF24" s="49" t="s">
        <v>472</v>
      </c>
      <c r="AG24" s="49"/>
      <c r="AH24" s="49"/>
      <c r="AI24" s="49"/>
      <c r="AJ24" s="49" t="s">
        <v>436</v>
      </c>
      <c r="AK24" s="49"/>
      <c r="AL24" s="48"/>
      <c r="AM24" s="48" t="s">
        <v>473</v>
      </c>
      <c r="AN24" s="48"/>
      <c r="AO24" s="48"/>
      <c r="AP24" s="49"/>
      <c r="AQ24" s="49"/>
    </row>
    <row r="25" spans="1:43" ht="23.25" customHeight="1">
      <c r="A25" s="28">
        <v>57</v>
      </c>
      <c r="B25" s="115" t="s">
        <v>474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08"/>
      <c r="P25" s="109"/>
      <c r="Q25" s="109"/>
      <c r="R25" s="109"/>
      <c r="S25" s="110"/>
      <c r="Y25">
        <f>IF(O25=AM31,1,0)</f>
        <v>0</v>
      </c>
      <c r="AF25" s="49" t="s">
        <v>475</v>
      </c>
      <c r="AG25" s="49"/>
      <c r="AH25" s="49"/>
      <c r="AI25" s="49"/>
      <c r="AJ25" s="49" t="s">
        <v>476</v>
      </c>
      <c r="AK25" s="49"/>
      <c r="AL25" s="48"/>
      <c r="AM25" s="48" t="s">
        <v>477</v>
      </c>
      <c r="AN25" s="48"/>
      <c r="AO25" s="48"/>
      <c r="AP25" s="49"/>
      <c r="AQ25" s="49"/>
    </row>
    <row r="26" spans="1:43" ht="23.25" customHeight="1">
      <c r="A26" s="28">
        <v>58</v>
      </c>
      <c r="B26" s="116" t="s">
        <v>478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08"/>
      <c r="P26" s="109"/>
      <c r="Q26" s="109"/>
      <c r="R26" s="109"/>
      <c r="S26" s="110"/>
      <c r="Y26">
        <f>IF(O26=AM33,1,0)</f>
        <v>0</v>
      </c>
      <c r="AF26" s="49" t="s">
        <v>479</v>
      </c>
      <c r="AG26" s="49"/>
      <c r="AH26" s="49"/>
      <c r="AI26" s="49"/>
      <c r="AJ26" s="49" t="s">
        <v>480</v>
      </c>
      <c r="AK26" s="49"/>
      <c r="AL26" s="48"/>
      <c r="AM26" s="48" t="s">
        <v>481</v>
      </c>
      <c r="AN26" s="48"/>
      <c r="AO26" s="48"/>
      <c r="AP26" s="49"/>
      <c r="AQ26" s="49"/>
    </row>
    <row r="27" spans="1:43" ht="23.25" customHeight="1">
      <c r="A27" s="28">
        <v>59</v>
      </c>
      <c r="B27" s="115" t="s">
        <v>482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08"/>
      <c r="P27" s="109"/>
      <c r="Q27" s="109"/>
      <c r="R27" s="109"/>
      <c r="S27" s="110"/>
      <c r="Y27">
        <f>IF(O27=AO10,1,0)</f>
        <v>0</v>
      </c>
      <c r="AF27" s="49">
        <v>45</v>
      </c>
      <c r="AG27" s="49"/>
      <c r="AH27" s="49"/>
      <c r="AI27" s="49"/>
      <c r="AJ27" s="49">
        <v>51</v>
      </c>
      <c r="AK27" s="49"/>
      <c r="AL27" s="48"/>
      <c r="AM27" s="48">
        <v>57</v>
      </c>
      <c r="AN27" s="48"/>
      <c r="AO27" s="48"/>
      <c r="AP27" s="49"/>
      <c r="AQ27" s="49"/>
    </row>
    <row r="28" spans="1:43" ht="23.25" customHeight="1">
      <c r="A28" s="28">
        <v>60</v>
      </c>
      <c r="B28" s="116" t="s">
        <v>483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08"/>
      <c r="P28" s="109"/>
      <c r="Q28" s="109"/>
      <c r="R28" s="109"/>
      <c r="S28" s="110"/>
      <c r="Y28">
        <f>IF(O28=AO14,1,0)</f>
        <v>0</v>
      </c>
      <c r="AF28" s="49" t="s">
        <v>484</v>
      </c>
      <c r="AG28" s="49"/>
      <c r="AH28" s="49"/>
      <c r="AI28" s="49"/>
      <c r="AJ28" s="49" t="s">
        <v>485</v>
      </c>
      <c r="AK28" s="49"/>
      <c r="AL28" s="48"/>
      <c r="AM28" s="48" t="s">
        <v>486</v>
      </c>
      <c r="AN28" s="48"/>
      <c r="AO28" s="48"/>
      <c r="AP28" s="49"/>
      <c r="AQ28" s="49"/>
    </row>
    <row r="29" spans="1:43">
      <c r="AF29" s="49" t="s">
        <v>415</v>
      </c>
      <c r="AG29" s="49"/>
      <c r="AH29" s="49"/>
      <c r="AI29" s="49"/>
      <c r="AJ29" s="49" t="s">
        <v>487</v>
      </c>
      <c r="AK29" s="49"/>
      <c r="AL29" s="48"/>
      <c r="AM29" s="48" t="s">
        <v>488</v>
      </c>
      <c r="AN29" s="48"/>
      <c r="AO29" s="48"/>
      <c r="AP29" s="49"/>
      <c r="AQ29" s="49"/>
    </row>
    <row r="30" spans="1:43">
      <c r="AF30" s="49" t="s">
        <v>489</v>
      </c>
      <c r="AG30" s="49"/>
      <c r="AH30" s="49"/>
      <c r="AI30" s="49"/>
      <c r="AJ30" s="49" t="s">
        <v>490</v>
      </c>
      <c r="AK30" s="49"/>
      <c r="AL30" s="48"/>
      <c r="AM30" s="48" t="s">
        <v>491</v>
      </c>
      <c r="AN30" s="48"/>
      <c r="AO30" s="48"/>
      <c r="AP30" s="49"/>
      <c r="AQ30" s="49"/>
    </row>
    <row r="31" spans="1:43" ht="30">
      <c r="AF31" s="49" t="s">
        <v>492</v>
      </c>
      <c r="AG31" s="49"/>
      <c r="AH31" s="49"/>
      <c r="AI31" s="49"/>
      <c r="AJ31" s="49" t="s">
        <v>493</v>
      </c>
      <c r="AK31" s="49"/>
      <c r="AL31" s="48"/>
      <c r="AM31" s="48" t="s">
        <v>494</v>
      </c>
      <c r="AN31" s="48"/>
      <c r="AO31" s="48"/>
      <c r="AP31" s="49"/>
      <c r="AQ31" s="49"/>
    </row>
    <row r="32" spans="1:43">
      <c r="AF32" s="49">
        <v>46</v>
      </c>
      <c r="AG32" s="49"/>
      <c r="AH32" s="49"/>
      <c r="AI32" s="49"/>
      <c r="AJ32" s="49">
        <v>52</v>
      </c>
      <c r="AK32" s="49"/>
      <c r="AL32" s="48"/>
      <c r="AM32" s="48">
        <v>58</v>
      </c>
      <c r="AN32" s="48"/>
      <c r="AO32" s="48"/>
      <c r="AP32" s="49"/>
      <c r="AQ32" s="49"/>
    </row>
    <row r="33" spans="32:43">
      <c r="AF33" s="49" t="s">
        <v>495</v>
      </c>
      <c r="AG33" s="49"/>
      <c r="AH33" s="49"/>
      <c r="AI33" s="49"/>
      <c r="AJ33" s="49" t="s">
        <v>496</v>
      </c>
      <c r="AK33" s="49"/>
      <c r="AL33" s="48"/>
      <c r="AM33" s="48" t="s">
        <v>497</v>
      </c>
      <c r="AN33" s="48"/>
      <c r="AO33" s="48"/>
      <c r="AP33" s="49"/>
      <c r="AQ33" s="49"/>
    </row>
    <row r="34" spans="32:43" ht="30">
      <c r="AF34" s="49" t="s">
        <v>498</v>
      </c>
      <c r="AG34" s="49"/>
      <c r="AH34" s="49"/>
      <c r="AI34" s="49"/>
      <c r="AJ34" s="49" t="s">
        <v>499</v>
      </c>
      <c r="AK34" s="49"/>
      <c r="AL34" s="48"/>
      <c r="AM34" s="48" t="s">
        <v>500</v>
      </c>
      <c r="AN34" s="48"/>
      <c r="AO34" s="48"/>
      <c r="AP34" s="49"/>
      <c r="AQ34" s="49"/>
    </row>
    <row r="35" spans="32:43">
      <c r="AF35" s="49" t="s">
        <v>501</v>
      </c>
      <c r="AG35" s="49"/>
      <c r="AH35" s="49"/>
      <c r="AI35" s="49"/>
      <c r="AJ35" s="49" t="s">
        <v>502</v>
      </c>
      <c r="AK35" s="49"/>
      <c r="AL35" s="48"/>
      <c r="AM35" s="48" t="s">
        <v>503</v>
      </c>
      <c r="AN35" s="48"/>
      <c r="AO35" s="48"/>
      <c r="AP35" s="49"/>
      <c r="AQ35" s="49"/>
    </row>
    <row r="36" spans="32:43">
      <c r="AF36" s="49" t="s">
        <v>504</v>
      </c>
      <c r="AG36" s="49"/>
      <c r="AH36" s="49"/>
      <c r="AI36" s="49"/>
      <c r="AJ36" s="49" t="s">
        <v>505</v>
      </c>
      <c r="AK36" s="49"/>
      <c r="AL36" s="48"/>
      <c r="AM36" s="48" t="s">
        <v>506</v>
      </c>
      <c r="AN36" s="48"/>
      <c r="AO36" s="48"/>
      <c r="AP36" s="49"/>
      <c r="AQ36" s="49"/>
    </row>
    <row r="37" spans="32:43">
      <c r="AF37" s="49"/>
      <c r="AG37" s="49"/>
      <c r="AH37" s="49"/>
      <c r="AI37" s="49"/>
      <c r="AJ37" s="49"/>
      <c r="AK37" s="49"/>
      <c r="AL37" s="48"/>
      <c r="AM37" s="48"/>
      <c r="AN37" s="48"/>
      <c r="AO37" s="48"/>
      <c r="AP37" s="49"/>
      <c r="AQ37" s="4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B9:N9"/>
    <mergeCell ref="O9:S9"/>
    <mergeCell ref="B10:N10"/>
    <mergeCell ref="O10:S10"/>
  </mergeCells>
  <conditionalFormatting sqref="O9:S28">
    <cfRule type="containsBlanks" dxfId="160" priority="1">
      <formula>LEN(TRIM(O9))=0</formula>
    </cfRule>
    <cfRule type="notContainsBlanks" dxfId="159" priority="2">
      <formula>LEN(TRIM(O9))&gt;0</formula>
    </cfRule>
  </conditionalFormatting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F0"/>
  </sheetPr>
  <dimension ref="A1:AQ30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19" max="19" width="9.140625" customWidth="1"/>
    <col min="26" max="26" width="9" customWidth="1"/>
    <col min="27" max="27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9" customWidth="1"/>
    <col min="41" max="41" width="19" customWidth="1"/>
  </cols>
  <sheetData>
    <row r="1" spans="1:43" ht="15" customHeight="1">
      <c r="A1" s="114" t="s">
        <v>507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4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4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43" ht="1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43" ht="1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43" ht="1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43" ht="1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AF7" s="49"/>
      <c r="AG7" s="49"/>
      <c r="AH7" s="49"/>
      <c r="AI7" s="49"/>
      <c r="AJ7" s="49"/>
      <c r="AK7" s="49"/>
      <c r="AL7" s="48"/>
      <c r="AM7" s="48"/>
      <c r="AN7" s="48"/>
      <c r="AO7" s="48"/>
      <c r="AP7" s="49"/>
      <c r="AQ7" s="49"/>
    </row>
    <row r="9" spans="1:43" ht="26.25">
      <c r="A9" s="28">
        <v>61</v>
      </c>
      <c r="B9" s="117" t="s">
        <v>508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19"/>
      <c r="Q9" s="119"/>
      <c r="R9" s="119"/>
      <c r="S9" s="120"/>
      <c r="T9" s="50"/>
      <c r="AA9">
        <f>IF(O9=24,1,0)</f>
        <v>0</v>
      </c>
    </row>
    <row r="10" spans="1:43" ht="26.25">
      <c r="A10" s="28">
        <v>62</v>
      </c>
      <c r="B10" s="121" t="s">
        <v>509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18"/>
      <c r="P10" s="119"/>
      <c r="Q10" s="119"/>
      <c r="R10" s="119"/>
      <c r="S10" s="120"/>
      <c r="T10" s="50"/>
      <c r="AA10">
        <f>IF(O10=3,1,0)</f>
        <v>0</v>
      </c>
    </row>
    <row r="11" spans="1:43" ht="26.25">
      <c r="A11" s="28">
        <v>63</v>
      </c>
      <c r="B11" s="117" t="s">
        <v>510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19"/>
      <c r="Q11" s="119"/>
      <c r="R11" s="119"/>
      <c r="S11" s="120"/>
      <c r="T11" s="50"/>
      <c r="AA11">
        <f>IF(O11=11,1,0)</f>
        <v>0</v>
      </c>
    </row>
    <row r="12" spans="1:43" ht="26.25">
      <c r="A12" s="28">
        <v>64</v>
      </c>
      <c r="B12" s="121" t="s">
        <v>511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18"/>
      <c r="P12" s="119"/>
      <c r="Q12" s="119"/>
      <c r="R12" s="119"/>
      <c r="S12" s="120"/>
      <c r="T12" s="50"/>
      <c r="AA12">
        <f>IF(O12=7,1,0)</f>
        <v>0</v>
      </c>
    </row>
    <row r="13" spans="1:43" ht="26.25">
      <c r="A13" s="28">
        <v>65</v>
      </c>
      <c r="B13" s="117" t="s">
        <v>512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9"/>
      <c r="Q13" s="119"/>
      <c r="R13" s="119"/>
      <c r="S13" s="120"/>
      <c r="T13" s="50"/>
      <c r="AA13">
        <f>IF(O13=36,1,0)</f>
        <v>0</v>
      </c>
    </row>
    <row r="14" spans="1:43" ht="26.25">
      <c r="A14" s="28">
        <v>66</v>
      </c>
      <c r="B14" s="121" t="s">
        <v>513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18"/>
      <c r="P14" s="119"/>
      <c r="Q14" s="119"/>
      <c r="R14" s="119"/>
      <c r="S14" s="120"/>
      <c r="T14" s="50"/>
      <c r="AA14">
        <f>IF(O14=24,1,0)</f>
        <v>0</v>
      </c>
    </row>
    <row r="15" spans="1:43" ht="26.25">
      <c r="A15" s="28">
        <v>67</v>
      </c>
      <c r="B15" s="117" t="s">
        <v>514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9"/>
      <c r="Q15" s="119"/>
      <c r="R15" s="119"/>
      <c r="S15" s="120"/>
      <c r="T15" s="50"/>
      <c r="AA15">
        <f>IF(O15=18,1,0)</f>
        <v>0</v>
      </c>
    </row>
    <row r="16" spans="1:43" ht="26.25">
      <c r="A16" s="28">
        <v>68</v>
      </c>
      <c r="B16" s="121" t="s">
        <v>515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18"/>
      <c r="P16" s="119"/>
      <c r="Q16" s="119"/>
      <c r="R16" s="119"/>
      <c r="S16" s="120"/>
      <c r="T16" s="50"/>
      <c r="AA16">
        <f>IF(O16=64,1,0)</f>
        <v>0</v>
      </c>
    </row>
    <row r="17" spans="1:27" ht="26.25">
      <c r="A17" s="28">
        <v>69</v>
      </c>
      <c r="B17" s="117" t="s">
        <v>516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9"/>
      <c r="Q17" s="119"/>
      <c r="R17" s="119"/>
      <c r="S17" s="120"/>
      <c r="T17" s="50"/>
      <c r="AA17">
        <f>IF(O17=37,1,0)</f>
        <v>0</v>
      </c>
    </row>
    <row r="18" spans="1:27" ht="26.25">
      <c r="A18" s="28">
        <v>70</v>
      </c>
      <c r="B18" s="121" t="s">
        <v>517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18"/>
      <c r="P18" s="119"/>
      <c r="Q18" s="119"/>
      <c r="R18" s="119"/>
      <c r="S18" s="120"/>
      <c r="T18" s="50"/>
      <c r="AA18">
        <f>IF(O18=49,1,0)</f>
        <v>0</v>
      </c>
    </row>
    <row r="19" spans="1:27" ht="26.25">
      <c r="A19" s="28">
        <v>71</v>
      </c>
      <c r="B19" s="117" t="s">
        <v>518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  <c r="P19" s="119"/>
      <c r="Q19" s="119"/>
      <c r="R19" s="119"/>
      <c r="S19" s="120"/>
      <c r="T19" s="50"/>
      <c r="AA19">
        <f>IF(O19=2,1,0)</f>
        <v>0</v>
      </c>
    </row>
    <row r="20" spans="1:27" ht="26.25">
      <c r="A20" s="28">
        <v>72</v>
      </c>
      <c r="B20" s="121" t="s">
        <v>519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18"/>
      <c r="P20" s="119"/>
      <c r="Q20" s="119"/>
      <c r="R20" s="119"/>
      <c r="S20" s="120"/>
      <c r="T20" s="50"/>
      <c r="AA20">
        <f>IF(O20=92,1,0)</f>
        <v>0</v>
      </c>
    </row>
    <row r="21" spans="1:27" ht="26.25">
      <c r="A21" s="28">
        <v>73</v>
      </c>
      <c r="B21" s="117" t="s">
        <v>520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  <c r="P21" s="119"/>
      <c r="Q21" s="119"/>
      <c r="R21" s="119"/>
      <c r="S21" s="120"/>
      <c r="T21" s="50"/>
      <c r="AA21">
        <f>IF(O21=4,1,0)</f>
        <v>0</v>
      </c>
    </row>
    <row r="22" spans="1:27" ht="26.25">
      <c r="A22" s="28">
        <v>74</v>
      </c>
      <c r="B22" s="121" t="s">
        <v>521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18"/>
      <c r="P22" s="119"/>
      <c r="Q22" s="119"/>
      <c r="R22" s="119"/>
      <c r="S22" s="120"/>
      <c r="T22" s="50"/>
      <c r="AA22">
        <f>IF(O22=3,1,0)</f>
        <v>0</v>
      </c>
    </row>
    <row r="23" spans="1:27" ht="26.25">
      <c r="A23" s="28">
        <v>75</v>
      </c>
      <c r="B23" s="117" t="s">
        <v>522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  <c r="P23" s="119"/>
      <c r="Q23" s="119"/>
      <c r="R23" s="119"/>
      <c r="S23" s="120"/>
      <c r="T23" s="50"/>
      <c r="AA23">
        <f>IF(O23=94,1,0)</f>
        <v>0</v>
      </c>
    </row>
    <row r="24" spans="1:27" ht="26.25">
      <c r="A24" s="28">
        <v>76</v>
      </c>
      <c r="B24" s="121" t="s">
        <v>523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18"/>
      <c r="P24" s="119"/>
      <c r="Q24" s="119"/>
      <c r="R24" s="119"/>
      <c r="S24" s="120"/>
      <c r="T24" s="50"/>
      <c r="AA24">
        <f>IF(O24=14,1,0)</f>
        <v>0</v>
      </c>
    </row>
    <row r="25" spans="1:27" ht="26.25">
      <c r="A25" s="28">
        <v>77</v>
      </c>
      <c r="B25" s="117" t="s">
        <v>524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19"/>
      <c r="Q25" s="119"/>
      <c r="R25" s="119"/>
      <c r="S25" s="120"/>
      <c r="T25" s="50"/>
      <c r="AA25">
        <f>IF(O25=5,1,0)</f>
        <v>0</v>
      </c>
    </row>
    <row r="26" spans="1:27" ht="26.25">
      <c r="A26" s="28">
        <v>78</v>
      </c>
      <c r="B26" s="121" t="s">
        <v>525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18"/>
      <c r="P26" s="119"/>
      <c r="Q26" s="119"/>
      <c r="R26" s="119"/>
      <c r="S26" s="120"/>
      <c r="T26" s="50"/>
      <c r="AA26">
        <f>IF(O26=2,1,0)</f>
        <v>0</v>
      </c>
    </row>
    <row r="27" spans="1:27" ht="26.25">
      <c r="A27" s="28">
        <v>79</v>
      </c>
      <c r="B27" s="117" t="s">
        <v>526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9"/>
      <c r="Q27" s="119"/>
      <c r="R27" s="119"/>
      <c r="S27" s="120"/>
      <c r="T27" s="50"/>
      <c r="AA27">
        <f>IF(O27=4,1,0)</f>
        <v>0</v>
      </c>
    </row>
    <row r="28" spans="1:27" ht="26.25">
      <c r="A28" s="28">
        <v>80</v>
      </c>
      <c r="B28" s="121" t="s">
        <v>527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18"/>
      <c r="P28" s="119"/>
      <c r="Q28" s="119"/>
      <c r="R28" s="119"/>
      <c r="S28" s="120"/>
      <c r="T28" s="50"/>
      <c r="AA28">
        <f>IF(O28=198,1,0)</f>
        <v>0</v>
      </c>
    </row>
    <row r="30" spans="1:27">
      <c r="O30" s="51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B9:N9"/>
    <mergeCell ref="O9:S9"/>
    <mergeCell ref="B10:N10"/>
    <mergeCell ref="O10:S10"/>
  </mergeCells>
  <conditionalFormatting sqref="O9:S28">
    <cfRule type="containsBlanks" dxfId="158" priority="1">
      <formula>LEN(TRIM(O9))=0</formula>
    </cfRule>
    <cfRule type="notContainsBlanks" dxfId="157" priority="2">
      <formula>LEN(TRIM(O9))&gt;0</formula>
    </cfRule>
  </conditionalFormatting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B2:R29"/>
  <sheetViews>
    <sheetView topLeftCell="A4" workbookViewId="0">
      <selection activeCell="C3" sqref="C3"/>
    </sheetView>
  </sheetViews>
  <sheetFormatPr defaultRowHeight="15"/>
  <cols>
    <col min="3" max="3" width="9.140625" customWidth="1"/>
    <col min="7" max="7" width="9.140625" customWidth="1"/>
    <col min="9" max="9" width="9.140625" customWidth="1"/>
  </cols>
  <sheetData>
    <row r="2" spans="2:18" ht="15.75">
      <c r="B2" s="131" t="s">
        <v>298</v>
      </c>
      <c r="C2" s="132"/>
      <c r="D2" s="132"/>
      <c r="E2" s="132"/>
      <c r="F2" s="132"/>
      <c r="G2" s="132"/>
      <c r="H2" s="132"/>
      <c r="I2" s="133"/>
      <c r="J2" s="39"/>
      <c r="K2" s="134" t="s">
        <v>299</v>
      </c>
      <c r="L2" s="135"/>
      <c r="M2" s="135"/>
      <c r="N2" s="135"/>
      <c r="O2" s="135"/>
      <c r="P2" s="135"/>
      <c r="Q2" s="135"/>
      <c r="R2" s="135"/>
    </row>
    <row r="3" spans="2:18">
      <c r="B3" s="40">
        <v>1</v>
      </c>
      <c r="C3" s="41">
        <f>'Эрудит (А)'!Y9</f>
        <v>0</v>
      </c>
      <c r="D3" s="40">
        <v>21</v>
      </c>
      <c r="E3" s="41">
        <f>'Эрудит (К)'!Y9</f>
        <v>0</v>
      </c>
      <c r="F3" s="40">
        <v>41</v>
      </c>
      <c r="G3" s="41">
        <f>'Эрудит (О)'!Y9</f>
        <v>0</v>
      </c>
      <c r="H3" s="40">
        <v>61</v>
      </c>
      <c r="I3" s="41">
        <f>'Эрудит (З)'!AA9</f>
        <v>0</v>
      </c>
      <c r="J3" s="42"/>
      <c r="K3" s="40">
        <v>1</v>
      </c>
      <c r="L3" s="40" t="s">
        <v>115</v>
      </c>
      <c r="M3" s="40">
        <v>21</v>
      </c>
      <c r="N3" s="40" t="s">
        <v>113</v>
      </c>
      <c r="O3" s="40">
        <v>41</v>
      </c>
      <c r="P3" s="40" t="s">
        <v>300</v>
      </c>
      <c r="Q3" s="40">
        <v>61</v>
      </c>
      <c r="R3" s="40">
        <v>24</v>
      </c>
    </row>
    <row r="4" spans="2:18">
      <c r="B4" s="40">
        <v>2</v>
      </c>
      <c r="C4" s="41">
        <f>'Эрудит (А)'!Y10</f>
        <v>0</v>
      </c>
      <c r="D4" s="40">
        <v>22</v>
      </c>
      <c r="E4" s="41">
        <f>'Эрудит (К)'!Y10</f>
        <v>0</v>
      </c>
      <c r="F4" s="40">
        <v>42</v>
      </c>
      <c r="G4" s="41">
        <f>'Эрудит (О)'!Y10</f>
        <v>0</v>
      </c>
      <c r="H4" s="40">
        <v>62</v>
      </c>
      <c r="I4" s="41">
        <f>'Эрудит (З)'!AA10</f>
        <v>0</v>
      </c>
      <c r="J4" s="42"/>
      <c r="K4" s="40">
        <v>2</v>
      </c>
      <c r="L4" s="40" t="s">
        <v>114</v>
      </c>
      <c r="M4" s="40">
        <v>22</v>
      </c>
      <c r="N4" s="40" t="s">
        <v>300</v>
      </c>
      <c r="O4" s="40">
        <v>42</v>
      </c>
      <c r="P4" s="40" t="s">
        <v>114</v>
      </c>
      <c r="Q4" s="40">
        <v>62</v>
      </c>
      <c r="R4" s="40">
        <v>3</v>
      </c>
    </row>
    <row r="5" spans="2:18">
      <c r="B5" s="40">
        <v>3</v>
      </c>
      <c r="C5" s="41">
        <f>'Эрудит (А)'!Y11</f>
        <v>0</v>
      </c>
      <c r="D5" s="40">
        <v>23</v>
      </c>
      <c r="E5" s="41">
        <f>'Эрудит (К)'!Y11</f>
        <v>0</v>
      </c>
      <c r="F5" s="40">
        <v>43</v>
      </c>
      <c r="G5" s="41">
        <f>'Эрудит (О)'!Y11</f>
        <v>0</v>
      </c>
      <c r="H5" s="40">
        <v>63</v>
      </c>
      <c r="I5" s="41">
        <f>'Эрудит (З)'!AA11</f>
        <v>0</v>
      </c>
      <c r="J5" s="42"/>
      <c r="K5" s="40">
        <v>3</v>
      </c>
      <c r="L5" s="40" t="s">
        <v>300</v>
      </c>
      <c r="M5" s="40">
        <v>23</v>
      </c>
      <c r="N5" s="40" t="s">
        <v>300</v>
      </c>
      <c r="O5" s="40">
        <v>43</v>
      </c>
      <c r="P5" s="40" t="s">
        <v>300</v>
      </c>
      <c r="Q5" s="40">
        <v>63</v>
      </c>
      <c r="R5" s="40">
        <v>11</v>
      </c>
    </row>
    <row r="6" spans="2:18">
      <c r="B6" s="40">
        <v>4</v>
      </c>
      <c r="C6" s="41">
        <f>'Эрудит (А)'!Y12</f>
        <v>0</v>
      </c>
      <c r="D6" s="40">
        <v>24</v>
      </c>
      <c r="E6" s="41">
        <f>'Эрудит (К)'!Y12</f>
        <v>0</v>
      </c>
      <c r="F6" s="40">
        <v>44</v>
      </c>
      <c r="G6" s="41">
        <f>'Эрудит (О)'!Y12</f>
        <v>0</v>
      </c>
      <c r="H6" s="40">
        <v>64</v>
      </c>
      <c r="I6" s="41">
        <f>'Эрудит (З)'!AA12</f>
        <v>0</v>
      </c>
      <c r="J6" s="42"/>
      <c r="K6" s="40">
        <v>4</v>
      </c>
      <c r="L6" s="40" t="s">
        <v>300</v>
      </c>
      <c r="M6" s="40">
        <v>24</v>
      </c>
      <c r="N6" s="40" t="s">
        <v>114</v>
      </c>
      <c r="O6" s="40">
        <v>44</v>
      </c>
      <c r="P6" s="40" t="s">
        <v>115</v>
      </c>
      <c r="Q6" s="40">
        <v>64</v>
      </c>
      <c r="R6" s="40">
        <v>7</v>
      </c>
    </row>
    <row r="7" spans="2:18">
      <c r="B7" s="40">
        <v>5</v>
      </c>
      <c r="C7" s="41">
        <f>'Эрудит (А)'!Y13</f>
        <v>0</v>
      </c>
      <c r="D7" s="40">
        <v>25</v>
      </c>
      <c r="E7" s="41">
        <f>'Эрудит (К)'!Y13</f>
        <v>0</v>
      </c>
      <c r="F7" s="40">
        <v>45</v>
      </c>
      <c r="G7" s="41">
        <f>'Эрудит (О)'!Y13</f>
        <v>0</v>
      </c>
      <c r="H7" s="40">
        <v>65</v>
      </c>
      <c r="I7" s="41">
        <f>'Эрудит (З)'!AA13</f>
        <v>0</v>
      </c>
      <c r="J7" s="42"/>
      <c r="K7" s="40">
        <v>5</v>
      </c>
      <c r="L7" s="40" t="s">
        <v>115</v>
      </c>
      <c r="M7" s="40">
        <v>25</v>
      </c>
      <c r="N7" s="40" t="s">
        <v>300</v>
      </c>
      <c r="O7" s="40">
        <v>45</v>
      </c>
      <c r="P7" s="40" t="s">
        <v>113</v>
      </c>
      <c r="Q7" s="40">
        <v>65</v>
      </c>
      <c r="R7" s="40">
        <v>36</v>
      </c>
    </row>
    <row r="8" spans="2:18" s="43" customFormat="1" ht="20.100000000000001" customHeight="1">
      <c r="B8" s="122" t="s">
        <v>301</v>
      </c>
      <c r="C8" s="123"/>
      <c r="D8" s="123"/>
      <c r="E8" s="123"/>
      <c r="F8" s="123"/>
      <c r="G8" s="123"/>
      <c r="H8" s="124">
        <f>SUM(C3:C7,E3:E7,G3:G7)</f>
        <v>0</v>
      </c>
      <c r="I8" s="124"/>
      <c r="J8" s="42"/>
      <c r="K8" s="125" t="s">
        <v>301</v>
      </c>
      <c r="L8" s="126"/>
      <c r="M8" s="126"/>
      <c r="N8" s="126"/>
      <c r="O8" s="126"/>
      <c r="P8" s="126"/>
      <c r="Q8" s="126"/>
      <c r="R8" s="127"/>
    </row>
    <row r="9" spans="2:18">
      <c r="B9" s="40">
        <v>6</v>
      </c>
      <c r="C9" s="41">
        <f>'Эрудит (А)'!Y14</f>
        <v>0</v>
      </c>
      <c r="D9" s="40">
        <v>26</v>
      </c>
      <c r="E9" s="41">
        <f>'Эрудит (К)'!Y14</f>
        <v>0</v>
      </c>
      <c r="F9" s="40">
        <v>46</v>
      </c>
      <c r="G9" s="41">
        <f>'Эрудит (О)'!Y14</f>
        <v>0</v>
      </c>
      <c r="H9" s="40">
        <v>66</v>
      </c>
      <c r="I9" s="41">
        <f>'Эрудит (З)'!AA14</f>
        <v>0</v>
      </c>
      <c r="J9" s="42"/>
      <c r="K9" s="40">
        <v>6</v>
      </c>
      <c r="L9" s="40" t="s">
        <v>113</v>
      </c>
      <c r="M9" s="40">
        <v>26</v>
      </c>
      <c r="N9" s="40" t="s">
        <v>113</v>
      </c>
      <c r="O9" s="40">
        <v>46</v>
      </c>
      <c r="P9" s="40" t="s">
        <v>115</v>
      </c>
      <c r="Q9" s="40">
        <v>66</v>
      </c>
      <c r="R9" s="40">
        <v>24</v>
      </c>
    </row>
    <row r="10" spans="2:18">
      <c r="B10" s="40">
        <v>7</v>
      </c>
      <c r="C10" s="41">
        <f>'Эрудит (А)'!Y15</f>
        <v>0</v>
      </c>
      <c r="D10" s="40">
        <v>27</v>
      </c>
      <c r="E10" s="41">
        <f>'Эрудит (К)'!Y15</f>
        <v>0</v>
      </c>
      <c r="F10" s="40">
        <v>47</v>
      </c>
      <c r="G10" s="41">
        <f>'Эрудит (О)'!Y15</f>
        <v>0</v>
      </c>
      <c r="H10" s="40">
        <v>67</v>
      </c>
      <c r="I10" s="41">
        <f>'Эрудит (З)'!AA15</f>
        <v>0</v>
      </c>
      <c r="J10" s="42"/>
      <c r="K10" s="40">
        <v>7</v>
      </c>
      <c r="L10" s="40" t="s">
        <v>300</v>
      </c>
      <c r="M10" s="40">
        <v>27</v>
      </c>
      <c r="N10" s="40" t="s">
        <v>113</v>
      </c>
      <c r="O10" s="40">
        <v>47</v>
      </c>
      <c r="P10" s="40" t="s">
        <v>114</v>
      </c>
      <c r="Q10" s="40">
        <v>67</v>
      </c>
      <c r="R10" s="40">
        <v>18</v>
      </c>
    </row>
    <row r="11" spans="2:18">
      <c r="B11" s="40">
        <v>8</v>
      </c>
      <c r="C11" s="41">
        <f>'Эрудит (А)'!Y16</f>
        <v>0</v>
      </c>
      <c r="D11" s="40">
        <v>28</v>
      </c>
      <c r="E11" s="41">
        <f>'Эрудит (К)'!Y16</f>
        <v>0</v>
      </c>
      <c r="F11" s="40">
        <v>48</v>
      </c>
      <c r="G11" s="41">
        <f>'Эрудит (О)'!Y16</f>
        <v>0</v>
      </c>
      <c r="H11" s="40">
        <v>68</v>
      </c>
      <c r="I11" s="41">
        <f>'Эрудит (З)'!AA16</f>
        <v>0</v>
      </c>
      <c r="J11" s="42"/>
      <c r="K11" s="40">
        <v>8</v>
      </c>
      <c r="L11" s="40" t="s">
        <v>115</v>
      </c>
      <c r="M11" s="40">
        <v>28</v>
      </c>
      <c r="N11" s="40" t="s">
        <v>115</v>
      </c>
      <c r="O11" s="40">
        <v>48</v>
      </c>
      <c r="P11" s="40" t="s">
        <v>114</v>
      </c>
      <c r="Q11" s="40">
        <v>68</v>
      </c>
      <c r="R11" s="40">
        <v>64</v>
      </c>
    </row>
    <row r="12" spans="2:18">
      <c r="B12" s="40">
        <v>9</v>
      </c>
      <c r="C12" s="41">
        <f>'Эрудит (А)'!Y17</f>
        <v>0</v>
      </c>
      <c r="D12" s="40">
        <v>29</v>
      </c>
      <c r="E12" s="41">
        <f>'Эрудит (К)'!Y17</f>
        <v>0</v>
      </c>
      <c r="F12" s="40">
        <v>49</v>
      </c>
      <c r="G12" s="41">
        <f>'Эрудит (О)'!Y17</f>
        <v>0</v>
      </c>
      <c r="H12" s="40">
        <v>69</v>
      </c>
      <c r="I12" s="41">
        <f>'Эрудит (З)'!AA17</f>
        <v>0</v>
      </c>
      <c r="J12" s="42"/>
      <c r="K12" s="40">
        <v>9</v>
      </c>
      <c r="L12" s="40" t="s">
        <v>114</v>
      </c>
      <c r="M12" s="40">
        <v>29</v>
      </c>
      <c r="N12" s="40" t="s">
        <v>114</v>
      </c>
      <c r="O12" s="40">
        <v>49</v>
      </c>
      <c r="P12" s="40" t="s">
        <v>300</v>
      </c>
      <c r="Q12" s="40">
        <v>69</v>
      </c>
      <c r="R12" s="40">
        <v>37</v>
      </c>
    </row>
    <row r="13" spans="2:18">
      <c r="B13" s="40">
        <v>10</v>
      </c>
      <c r="C13" s="41">
        <f>'Эрудит (А)'!Y18</f>
        <v>0</v>
      </c>
      <c r="D13" s="40">
        <v>30</v>
      </c>
      <c r="E13" s="41">
        <f>'Эрудит (К)'!Y18</f>
        <v>0</v>
      </c>
      <c r="F13" s="40">
        <v>50</v>
      </c>
      <c r="G13" s="41">
        <f>'Эрудит (О)'!Y18</f>
        <v>0</v>
      </c>
      <c r="H13" s="40">
        <v>70</v>
      </c>
      <c r="I13" s="41">
        <f>'Эрудит (З)'!AA18</f>
        <v>0</v>
      </c>
      <c r="J13" s="42"/>
      <c r="K13" s="40">
        <v>10</v>
      </c>
      <c r="L13" s="40" t="s">
        <v>300</v>
      </c>
      <c r="M13" s="40">
        <v>30</v>
      </c>
      <c r="N13" s="40" t="s">
        <v>300</v>
      </c>
      <c r="O13" s="40">
        <v>50</v>
      </c>
      <c r="P13" s="40" t="s">
        <v>113</v>
      </c>
      <c r="Q13" s="40">
        <v>70</v>
      </c>
      <c r="R13" s="40">
        <v>49</v>
      </c>
    </row>
    <row r="14" spans="2:18" s="43" customFormat="1" ht="20.100000000000001" customHeight="1">
      <c r="B14" s="122" t="s">
        <v>302</v>
      </c>
      <c r="C14" s="123"/>
      <c r="D14" s="123"/>
      <c r="E14" s="123"/>
      <c r="F14" s="123"/>
      <c r="G14" s="123"/>
      <c r="H14" s="124">
        <f>SUM(C9:C13,E9:E13,G9:G13)</f>
        <v>0</v>
      </c>
      <c r="I14" s="124"/>
      <c r="J14" s="42"/>
      <c r="K14" s="125" t="s">
        <v>302</v>
      </c>
      <c r="L14" s="126"/>
      <c r="M14" s="126"/>
      <c r="N14" s="126"/>
      <c r="O14" s="126"/>
      <c r="P14" s="126"/>
      <c r="Q14" s="126"/>
      <c r="R14" s="127"/>
    </row>
    <row r="15" spans="2:18">
      <c r="B15" s="40">
        <v>11</v>
      </c>
      <c r="C15" s="41">
        <f>'Эрудит (А)'!Y19</f>
        <v>0</v>
      </c>
      <c r="D15" s="40">
        <v>31</v>
      </c>
      <c r="E15" s="41">
        <f>'Эрудит (К)'!Y19</f>
        <v>0</v>
      </c>
      <c r="F15" s="40">
        <v>51</v>
      </c>
      <c r="G15" s="41">
        <f>'Эрудит (О)'!Y19</f>
        <v>0</v>
      </c>
      <c r="H15" s="40">
        <v>71</v>
      </c>
      <c r="I15" s="41">
        <f>'Эрудит (З)'!AA19</f>
        <v>0</v>
      </c>
      <c r="J15" s="42"/>
      <c r="K15" s="40">
        <v>11</v>
      </c>
      <c r="L15" s="40" t="s">
        <v>113</v>
      </c>
      <c r="M15" s="40">
        <v>31</v>
      </c>
      <c r="N15" s="40" t="s">
        <v>114</v>
      </c>
      <c r="O15" s="40">
        <v>51</v>
      </c>
      <c r="P15" s="40" t="s">
        <v>300</v>
      </c>
      <c r="Q15" s="40">
        <v>71</v>
      </c>
      <c r="R15" s="40">
        <v>2</v>
      </c>
    </row>
    <row r="16" spans="2:18">
      <c r="B16" s="40">
        <v>12</v>
      </c>
      <c r="C16" s="41">
        <f>'Эрудит (А)'!Y20</f>
        <v>0</v>
      </c>
      <c r="D16" s="40">
        <v>32</v>
      </c>
      <c r="E16" s="41">
        <f>'Эрудит (К)'!Y20</f>
        <v>0</v>
      </c>
      <c r="F16" s="40">
        <v>52</v>
      </c>
      <c r="G16" s="41">
        <f>'Эрудит (О)'!Y20</f>
        <v>0</v>
      </c>
      <c r="H16" s="40">
        <v>72</v>
      </c>
      <c r="I16" s="41">
        <f>'Эрудит (З)'!AA20</f>
        <v>0</v>
      </c>
      <c r="J16" s="42"/>
      <c r="K16" s="40">
        <v>12</v>
      </c>
      <c r="L16" s="40" t="s">
        <v>300</v>
      </c>
      <c r="M16" s="40">
        <v>32</v>
      </c>
      <c r="N16" s="40" t="s">
        <v>113</v>
      </c>
      <c r="O16" s="40">
        <v>52</v>
      </c>
      <c r="P16" s="40" t="s">
        <v>113</v>
      </c>
      <c r="Q16" s="40">
        <v>72</v>
      </c>
      <c r="R16" s="40">
        <v>92</v>
      </c>
    </row>
    <row r="17" spans="2:18">
      <c r="B17" s="40">
        <v>13</v>
      </c>
      <c r="C17" s="41">
        <f>'Эрудит (А)'!Y21</f>
        <v>0</v>
      </c>
      <c r="D17" s="40">
        <v>33</v>
      </c>
      <c r="E17" s="41">
        <f>'Эрудит (К)'!Y21</f>
        <v>0</v>
      </c>
      <c r="F17" s="40">
        <v>53</v>
      </c>
      <c r="G17" s="41">
        <f>'Эрудит (О)'!Y21</f>
        <v>0</v>
      </c>
      <c r="H17" s="40">
        <v>73</v>
      </c>
      <c r="I17" s="41">
        <f>'Эрудит (З)'!AA21</f>
        <v>0</v>
      </c>
      <c r="J17" s="42"/>
      <c r="K17" s="40">
        <v>13</v>
      </c>
      <c r="L17" s="40" t="s">
        <v>114</v>
      </c>
      <c r="M17" s="40">
        <v>33</v>
      </c>
      <c r="N17" s="40" t="s">
        <v>115</v>
      </c>
      <c r="O17" s="40">
        <v>53</v>
      </c>
      <c r="P17" s="40" t="s">
        <v>300</v>
      </c>
      <c r="Q17" s="40">
        <v>73</v>
      </c>
      <c r="R17" s="40">
        <v>4</v>
      </c>
    </row>
    <row r="18" spans="2:18">
      <c r="B18" s="40">
        <v>14</v>
      </c>
      <c r="C18" s="41">
        <f>'Эрудит (А)'!Y22</f>
        <v>0</v>
      </c>
      <c r="D18" s="40">
        <v>34</v>
      </c>
      <c r="E18" s="41">
        <f>'Эрудит (К)'!Y22</f>
        <v>0</v>
      </c>
      <c r="F18" s="40">
        <v>54</v>
      </c>
      <c r="G18" s="41">
        <f>'Эрудит (О)'!Y22</f>
        <v>0</v>
      </c>
      <c r="H18" s="40">
        <v>74</v>
      </c>
      <c r="I18" s="41">
        <f>'Эрудит (З)'!AA22</f>
        <v>0</v>
      </c>
      <c r="J18" s="42"/>
      <c r="K18" s="40">
        <v>14</v>
      </c>
      <c r="L18" s="40" t="s">
        <v>115</v>
      </c>
      <c r="M18" s="40">
        <v>34</v>
      </c>
      <c r="N18" s="40" t="s">
        <v>115</v>
      </c>
      <c r="O18" s="40">
        <v>54</v>
      </c>
      <c r="P18" s="40" t="s">
        <v>115</v>
      </c>
      <c r="Q18" s="40">
        <v>74</v>
      </c>
      <c r="R18" s="40">
        <v>3</v>
      </c>
    </row>
    <row r="19" spans="2:18">
      <c r="B19" s="40">
        <v>15</v>
      </c>
      <c r="C19" s="41">
        <f>'Эрудит (А)'!Y23</f>
        <v>0</v>
      </c>
      <c r="D19" s="40">
        <v>35</v>
      </c>
      <c r="E19" s="41">
        <f>'Эрудит (К)'!Y23</f>
        <v>0</v>
      </c>
      <c r="F19" s="40">
        <v>55</v>
      </c>
      <c r="G19" s="41">
        <f>'Эрудит (О)'!Y23</f>
        <v>0</v>
      </c>
      <c r="H19" s="40">
        <v>75</v>
      </c>
      <c r="I19" s="41">
        <f>'Эрудит (З)'!AA23</f>
        <v>0</v>
      </c>
      <c r="J19" s="42"/>
      <c r="K19" s="40">
        <v>15</v>
      </c>
      <c r="L19" s="40" t="s">
        <v>113</v>
      </c>
      <c r="M19" s="40">
        <v>35</v>
      </c>
      <c r="N19" s="40" t="s">
        <v>300</v>
      </c>
      <c r="O19" s="40">
        <v>55</v>
      </c>
      <c r="P19" s="40" t="s">
        <v>114</v>
      </c>
      <c r="Q19" s="40">
        <v>75</v>
      </c>
      <c r="R19" s="40">
        <v>94</v>
      </c>
    </row>
    <row r="20" spans="2:18" s="43" customFormat="1" ht="20.100000000000001" customHeight="1">
      <c r="B20" s="122" t="s">
        <v>303</v>
      </c>
      <c r="C20" s="123"/>
      <c r="D20" s="123"/>
      <c r="E20" s="123"/>
      <c r="F20" s="123"/>
      <c r="G20" s="123"/>
      <c r="H20" s="124">
        <f>SUM(C15:C19,E15:E19,G15:G19)</f>
        <v>0</v>
      </c>
      <c r="I20" s="124"/>
      <c r="J20" s="42"/>
      <c r="K20" s="125" t="s">
        <v>303</v>
      </c>
      <c r="L20" s="126"/>
      <c r="M20" s="126"/>
      <c r="N20" s="126"/>
      <c r="O20" s="126"/>
      <c r="P20" s="126"/>
      <c r="Q20" s="126"/>
      <c r="R20" s="127"/>
    </row>
    <row r="21" spans="2:18">
      <c r="B21" s="40">
        <v>16</v>
      </c>
      <c r="C21" s="41">
        <f>'Эрудит (А)'!Y24</f>
        <v>0</v>
      </c>
      <c r="D21" s="40">
        <v>36</v>
      </c>
      <c r="E21" s="41">
        <f>'Эрудит (К)'!Y24</f>
        <v>0</v>
      </c>
      <c r="F21" s="40">
        <v>56</v>
      </c>
      <c r="G21" s="41">
        <f>'Эрудит (О)'!Y24</f>
        <v>0</v>
      </c>
      <c r="H21" s="40">
        <v>76</v>
      </c>
      <c r="I21" s="41">
        <f>'Эрудит (З)'!AA24</f>
        <v>0</v>
      </c>
      <c r="J21" s="42"/>
      <c r="K21" s="40">
        <v>16</v>
      </c>
      <c r="L21" s="40" t="s">
        <v>113</v>
      </c>
      <c r="M21" s="40">
        <v>36</v>
      </c>
      <c r="N21" s="40" t="s">
        <v>115</v>
      </c>
      <c r="O21" s="40">
        <v>56</v>
      </c>
      <c r="P21" s="40" t="s">
        <v>115</v>
      </c>
      <c r="Q21" s="40">
        <v>76</v>
      </c>
      <c r="R21" s="40">
        <v>14</v>
      </c>
    </row>
    <row r="22" spans="2:18">
      <c r="B22" s="40">
        <v>17</v>
      </c>
      <c r="C22" s="41">
        <f>'Эрудит (А)'!Y25</f>
        <v>0</v>
      </c>
      <c r="D22" s="40">
        <v>37</v>
      </c>
      <c r="E22" s="41">
        <f>'Эрудит (К)'!Y25</f>
        <v>0</v>
      </c>
      <c r="F22" s="40">
        <v>57</v>
      </c>
      <c r="G22" s="41">
        <f>'Эрудит (О)'!Y25</f>
        <v>0</v>
      </c>
      <c r="H22" s="40">
        <v>77</v>
      </c>
      <c r="I22" s="41">
        <f>'Эрудит (З)'!AA25</f>
        <v>0</v>
      </c>
      <c r="J22" s="42"/>
      <c r="K22" s="40">
        <v>17</v>
      </c>
      <c r="L22" s="40" t="s">
        <v>300</v>
      </c>
      <c r="M22" s="40">
        <v>37</v>
      </c>
      <c r="N22" s="40" t="s">
        <v>300</v>
      </c>
      <c r="O22" s="40">
        <v>57</v>
      </c>
      <c r="P22" s="40" t="s">
        <v>300</v>
      </c>
      <c r="Q22" s="40">
        <v>77</v>
      </c>
      <c r="R22" s="40">
        <v>5</v>
      </c>
    </row>
    <row r="23" spans="2:18">
      <c r="B23" s="40">
        <v>18</v>
      </c>
      <c r="C23" s="41">
        <f>'Эрудит (А)'!Y26</f>
        <v>0</v>
      </c>
      <c r="D23" s="40">
        <v>38</v>
      </c>
      <c r="E23" s="41">
        <f>'Эрудит (К)'!Y26</f>
        <v>0</v>
      </c>
      <c r="F23" s="40">
        <v>58</v>
      </c>
      <c r="G23" s="41">
        <f>'Эрудит (О)'!Y26</f>
        <v>0</v>
      </c>
      <c r="H23" s="40">
        <v>78</v>
      </c>
      <c r="I23" s="41">
        <f>'Эрудит (З)'!AA26</f>
        <v>0</v>
      </c>
      <c r="J23" s="42"/>
      <c r="K23" s="40">
        <v>18</v>
      </c>
      <c r="L23" s="40" t="s">
        <v>113</v>
      </c>
      <c r="M23" s="40">
        <v>38</v>
      </c>
      <c r="N23" s="40" t="s">
        <v>114</v>
      </c>
      <c r="O23" s="40">
        <v>58</v>
      </c>
      <c r="P23" s="40" t="s">
        <v>113</v>
      </c>
      <c r="Q23" s="40">
        <v>78</v>
      </c>
      <c r="R23" s="40">
        <v>2</v>
      </c>
    </row>
    <row r="24" spans="2:18">
      <c r="B24" s="40">
        <v>19</v>
      </c>
      <c r="C24" s="41">
        <f>'Эрудит (А)'!Y27</f>
        <v>0</v>
      </c>
      <c r="D24" s="40">
        <v>39</v>
      </c>
      <c r="E24" s="41">
        <f>'Эрудит (К)'!Y27</f>
        <v>0</v>
      </c>
      <c r="F24" s="40">
        <v>59</v>
      </c>
      <c r="G24" s="41">
        <f>'Эрудит (О)'!Y27</f>
        <v>0</v>
      </c>
      <c r="H24" s="40">
        <v>79</v>
      </c>
      <c r="I24" s="41">
        <f>'Эрудит (З)'!AA27</f>
        <v>0</v>
      </c>
      <c r="J24" s="42"/>
      <c r="K24" s="40">
        <v>19</v>
      </c>
      <c r="L24" s="40" t="s">
        <v>114</v>
      </c>
      <c r="M24" s="40">
        <v>39</v>
      </c>
      <c r="N24" s="40" t="s">
        <v>114</v>
      </c>
      <c r="O24" s="40">
        <v>59</v>
      </c>
      <c r="P24" s="40" t="s">
        <v>115</v>
      </c>
      <c r="Q24" s="40">
        <v>79</v>
      </c>
      <c r="R24" s="40">
        <v>4</v>
      </c>
    </row>
    <row r="25" spans="2:18">
      <c r="B25" s="40">
        <v>20</v>
      </c>
      <c r="C25" s="41">
        <f>'Эрудит (А)'!Y28</f>
        <v>0</v>
      </c>
      <c r="D25" s="40">
        <v>40</v>
      </c>
      <c r="E25" s="41">
        <f>'Эрудит (К)'!Y28</f>
        <v>0</v>
      </c>
      <c r="F25" s="40">
        <v>60</v>
      </c>
      <c r="G25" s="41">
        <f>'Эрудит (О)'!Y28</f>
        <v>0</v>
      </c>
      <c r="H25" s="40">
        <v>80</v>
      </c>
      <c r="I25" s="41">
        <f>'Эрудит (З)'!AA28</f>
        <v>0</v>
      </c>
      <c r="J25" s="42"/>
      <c r="K25" s="40">
        <v>20</v>
      </c>
      <c r="L25" s="40" t="s">
        <v>115</v>
      </c>
      <c r="M25" s="40">
        <v>40</v>
      </c>
      <c r="N25" s="40" t="s">
        <v>113</v>
      </c>
      <c r="O25" s="40">
        <v>60</v>
      </c>
      <c r="P25" s="40" t="s">
        <v>114</v>
      </c>
      <c r="Q25" s="40">
        <v>80</v>
      </c>
      <c r="R25" s="40">
        <v>198</v>
      </c>
    </row>
    <row r="26" spans="2:18" s="43" customFormat="1" ht="20.100000000000001" customHeight="1">
      <c r="B26" s="122" t="s">
        <v>304</v>
      </c>
      <c r="C26" s="123"/>
      <c r="D26" s="123"/>
      <c r="E26" s="123"/>
      <c r="F26" s="123"/>
      <c r="G26" s="123"/>
      <c r="H26" s="124">
        <f>SUM(C21:C25,E21:E25,G21:G25)</f>
        <v>0</v>
      </c>
      <c r="I26" s="124"/>
      <c r="J26" s="42"/>
      <c r="K26" s="125" t="s">
        <v>304</v>
      </c>
      <c r="L26" s="126"/>
      <c r="M26" s="126"/>
      <c r="N26" s="126"/>
      <c r="O26" s="126"/>
      <c r="P26" s="126"/>
      <c r="Q26" s="126"/>
      <c r="R26" s="127"/>
    </row>
    <row r="27" spans="2:18" s="43" customFormat="1" ht="20.100000000000001" customHeight="1">
      <c r="B27" s="44" t="s">
        <v>305</v>
      </c>
      <c r="C27" s="45">
        <f>SUM(C3:C7,C9:C13,C15:C19,C21:C25)</f>
        <v>0</v>
      </c>
      <c r="D27" s="44" t="s">
        <v>306</v>
      </c>
      <c r="E27" s="45">
        <f>SUM(E3:E7,E9:E13,E15:E19,E21:E25)</f>
        <v>0</v>
      </c>
      <c r="F27" s="44" t="s">
        <v>307</v>
      </c>
      <c r="G27" s="45">
        <f>SUM(G3:G7,G9:G13,G15:G19,G21:G25)</f>
        <v>0</v>
      </c>
      <c r="H27" s="44" t="s">
        <v>308</v>
      </c>
      <c r="I27" s="45">
        <f>SUM(I3:I7,I9:I13,I15:I19,I21:I25)</f>
        <v>0</v>
      </c>
      <c r="J27" s="46"/>
      <c r="K27" s="44" t="s">
        <v>305</v>
      </c>
      <c r="L27" s="40"/>
      <c r="M27" s="44" t="s">
        <v>306</v>
      </c>
      <c r="N27" s="40"/>
      <c r="O27" s="44" t="s">
        <v>307</v>
      </c>
      <c r="P27" s="40"/>
      <c r="Q27" s="44" t="s">
        <v>308</v>
      </c>
      <c r="R27" s="47"/>
    </row>
    <row r="28" spans="2:18">
      <c r="B28" s="128">
        <f>SUM(C27,E27,G27,I27)</f>
        <v>0</v>
      </c>
      <c r="C28" s="128"/>
      <c r="D28" s="128"/>
      <c r="E28" s="128"/>
      <c r="F28" s="128"/>
      <c r="G28" s="128"/>
      <c r="H28" s="128"/>
      <c r="I28" s="128"/>
      <c r="K28" s="129"/>
      <c r="L28" s="129"/>
      <c r="M28" s="129"/>
      <c r="N28" s="129"/>
      <c r="O28" s="129"/>
      <c r="P28" s="129"/>
      <c r="Q28" s="129"/>
      <c r="R28" s="129"/>
    </row>
    <row r="29" spans="2:18">
      <c r="B29" s="128"/>
      <c r="C29" s="128"/>
      <c r="D29" s="128"/>
      <c r="E29" s="128"/>
      <c r="F29" s="128"/>
      <c r="G29" s="128"/>
      <c r="H29" s="128"/>
      <c r="I29" s="128"/>
      <c r="K29" s="130"/>
      <c r="L29" s="130"/>
      <c r="M29" s="130"/>
      <c r="N29" s="130"/>
      <c r="O29" s="130"/>
      <c r="P29" s="130"/>
      <c r="Q29" s="130"/>
      <c r="R29" s="130"/>
    </row>
  </sheetData>
  <mergeCells count="16">
    <mergeCell ref="B2:I2"/>
    <mergeCell ref="K2:R2"/>
    <mergeCell ref="B8:G8"/>
    <mergeCell ref="H8:I8"/>
    <mergeCell ref="K8:R8"/>
    <mergeCell ref="B14:G14"/>
    <mergeCell ref="H14:I14"/>
    <mergeCell ref="K14:R14"/>
    <mergeCell ref="B20:G20"/>
    <mergeCell ref="H20:I20"/>
    <mergeCell ref="K20:R20"/>
    <mergeCell ref="B26:G26"/>
    <mergeCell ref="H26:I26"/>
    <mergeCell ref="K26:R26"/>
    <mergeCell ref="B28:I29"/>
    <mergeCell ref="K28:R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Профиль</vt:lpstr>
      <vt:lpstr>ОП</vt:lpstr>
      <vt:lpstr>Тип мышления</vt:lpstr>
      <vt:lpstr>ОТМ</vt:lpstr>
      <vt:lpstr>Эрудит (А)</vt:lpstr>
      <vt:lpstr>Эрудит (К)</vt:lpstr>
      <vt:lpstr>Эрудит (О)</vt:lpstr>
      <vt:lpstr>Эрудит (З)</vt:lpstr>
      <vt:lpstr>ОЭ</vt:lpstr>
      <vt:lpstr>Проф. склонности</vt:lpstr>
      <vt:lpstr>ОПС</vt:lpstr>
      <vt:lpstr>Профиль обучения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Plisa-TV</dc:creator>
  <cp:lastModifiedBy>User</cp:lastModifiedBy>
  <cp:lastPrinted>2018-02-15T21:08:36Z</cp:lastPrinted>
  <dcterms:created xsi:type="dcterms:W3CDTF">2018-01-08T09:00:35Z</dcterms:created>
  <dcterms:modified xsi:type="dcterms:W3CDTF">2022-06-15T06:41:06Z</dcterms:modified>
</cp:coreProperties>
</file>